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/>
  <mc:AlternateContent xmlns:mc="http://schemas.openxmlformats.org/markup-compatibility/2006">
    <mc:Choice Requires="x15">
      <x15ac:absPath xmlns:x15ac="http://schemas.microsoft.com/office/spreadsheetml/2010/11/ac" url="/Users/pazecheverriav/Desktop/"/>
    </mc:Choice>
  </mc:AlternateContent>
  <xr:revisionPtr revIDLastSave="0" documentId="12_ncr:500000_{935597EB-7304-7249-BA58-4204C27DE465}" xr6:coauthVersionLast="31" xr6:coauthVersionMax="31" xr10:uidLastSave="{00000000-0000-0000-0000-000000000000}"/>
  <bookViews>
    <workbookView xWindow="1240" yWindow="460" windowWidth="27000" windowHeight="13000" tabRatio="500" activeTab="1" xr2:uid="{00000000-000D-0000-FFFF-FFFF00000000}"/>
  </bookViews>
  <sheets>
    <sheet name="Damas" sheetId="25" r:id="rId1"/>
    <sheet name="Varones" sheetId="21" r:id="rId2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16" i="21" l="1"/>
  <c r="T42" i="21"/>
  <c r="T41" i="21"/>
  <c r="T40" i="21"/>
  <c r="T38" i="21"/>
  <c r="T37" i="21"/>
  <c r="T31" i="21"/>
  <c r="T30" i="21"/>
  <c r="T27" i="21"/>
  <c r="T22" i="21"/>
  <c r="T21" i="21"/>
  <c r="T20" i="21"/>
  <c r="T19" i="21"/>
  <c r="T18" i="21"/>
  <c r="T17" i="21"/>
  <c r="T12" i="21"/>
  <c r="T10" i="21"/>
  <c r="T9" i="21"/>
  <c r="S16" i="25"/>
  <c r="S15" i="25"/>
  <c r="S14" i="25"/>
  <c r="S13" i="25"/>
  <c r="S12" i="25"/>
  <c r="S11" i="25"/>
  <c r="S10" i="25"/>
  <c r="S9" i="25"/>
  <c r="S8" i="25"/>
  <c r="S7" i="25"/>
  <c r="S6" i="25"/>
  <c r="S5" i="25"/>
  <c r="S4" i="25"/>
  <c r="S19" i="25"/>
  <c r="S17" i="25"/>
  <c r="S18" i="25"/>
  <c r="T23" i="21"/>
  <c r="T14" i="21"/>
  <c r="T24" i="21"/>
  <c r="T29" i="21"/>
  <c r="T34" i="21"/>
  <c r="T26" i="21"/>
  <c r="T11" i="21"/>
  <c r="T13" i="21"/>
  <c r="T8" i="21"/>
  <c r="T7" i="21"/>
  <c r="T32" i="21"/>
  <c r="T39" i="21"/>
  <c r="T36" i="21"/>
  <c r="T28" i="21"/>
  <c r="T33" i="21"/>
  <c r="T25" i="21"/>
  <c r="T15" i="21"/>
  <c r="T35" i="21"/>
</calcChain>
</file>

<file path=xl/sharedStrings.xml><?xml version="1.0" encoding="utf-8"?>
<sst xmlns="http://schemas.openxmlformats.org/spreadsheetml/2006/main" count="298" uniqueCount="151">
  <si>
    <t>Resultados Clasificación Torneos USA</t>
  </si>
  <si>
    <t>Nombre</t>
  </si>
  <si>
    <t xml:space="preserve">Santa Martina (3) </t>
  </si>
  <si>
    <t>Hacienda (3)</t>
  </si>
  <si>
    <t>Abierto de Chile (4)</t>
  </si>
  <si>
    <t>Los Leones (4)</t>
  </si>
  <si>
    <t>Basagoitia B. Vicente</t>
  </si>
  <si>
    <t>Céspedes L. Antonio</t>
  </si>
  <si>
    <t>Godoy Gonzalo</t>
  </si>
  <si>
    <t>Guzmán B. Matías</t>
  </si>
  <si>
    <t>Haupt Vicente</t>
  </si>
  <si>
    <t>Hellema M. Jan</t>
  </si>
  <si>
    <t>León P. Martín</t>
  </si>
  <si>
    <t>Márquez G. Agustín</t>
  </si>
  <si>
    <t>Moraga G. Nicolás</t>
  </si>
  <si>
    <t>Plaza G. Felipe</t>
  </si>
  <si>
    <t>Ramirez Diego</t>
  </si>
  <si>
    <t>Reyes Alejandro</t>
  </si>
  <si>
    <t>Rojas B. José Luis</t>
  </si>
  <si>
    <t>Roman S. Raúl</t>
  </si>
  <si>
    <t>Silva Clemente</t>
  </si>
  <si>
    <t xml:space="preserve">Torres C. Francisco </t>
  </si>
  <si>
    <t xml:space="preserve">Vega Acevedo Carlos </t>
  </si>
  <si>
    <t>Delgado S. Benjamín</t>
  </si>
  <si>
    <t>Dufey R. Maximiliano</t>
  </si>
  <si>
    <t>León Benjamín</t>
  </si>
  <si>
    <t>Pérez Vicente</t>
  </si>
  <si>
    <t>Rodríguez Andrés</t>
  </si>
  <si>
    <t>Roessler C. Lukas</t>
  </si>
  <si>
    <t>Roessler C. Simón</t>
  </si>
  <si>
    <t>Santolaya Diego</t>
  </si>
  <si>
    <t>Sepulveda M. Cristóbal</t>
  </si>
  <si>
    <t>Alcaino M. Carolina</t>
  </si>
  <si>
    <t>Cordero H. Anastasia</t>
  </si>
  <si>
    <t>Csaszar H. Tanja</t>
  </si>
  <si>
    <t>Guzmán B. Amanda</t>
  </si>
  <si>
    <t>Matte I. Antonia</t>
  </si>
  <si>
    <t>Melandri S. Michelle</t>
  </si>
  <si>
    <t>Morgan B. Sofía</t>
  </si>
  <si>
    <t xml:space="preserve">Pastene G. Clara </t>
  </si>
  <si>
    <t>Alcaino M. Alejandra</t>
  </si>
  <si>
    <t>De Undurraga O. Ignacia</t>
  </si>
  <si>
    <t>Dufey R. Florencia</t>
  </si>
  <si>
    <t>Kim J. Jennifer</t>
  </si>
  <si>
    <t>Moreno P. Trinidad</t>
  </si>
  <si>
    <t>Pastene G. Catalina</t>
  </si>
  <si>
    <t>Cachagua (3)</t>
  </si>
  <si>
    <t>Marbella (4)</t>
  </si>
  <si>
    <t>GA Marbella (1)</t>
  </si>
  <si>
    <t>La Serena (3)</t>
  </si>
  <si>
    <t>GA Granadilla (1)</t>
  </si>
  <si>
    <t>PROMEDIO PONDERADO</t>
  </si>
  <si>
    <t>Varones</t>
  </si>
  <si>
    <t>Optimist</t>
  </si>
  <si>
    <t xml:space="preserve">Categoría </t>
  </si>
  <si>
    <t>IMG</t>
  </si>
  <si>
    <t xml:space="preserve">Máximo palos </t>
  </si>
  <si>
    <t>Pastene M. Luisa</t>
  </si>
  <si>
    <t>Gerdtzen Cristóbal</t>
  </si>
  <si>
    <t>Cardenas F. Cristian</t>
  </si>
  <si>
    <t>16.07.06</t>
  </si>
  <si>
    <t>06.12.05</t>
  </si>
  <si>
    <t>Kim David</t>
  </si>
  <si>
    <t>06.03.05</t>
  </si>
  <si>
    <t xml:space="preserve">Leggett Y. Maximiliano </t>
  </si>
  <si>
    <t>13.05.05</t>
  </si>
  <si>
    <t>Nilo José</t>
  </si>
  <si>
    <t>24.02.05</t>
  </si>
  <si>
    <t>Cupos</t>
  </si>
  <si>
    <t>Fecha Nacimiento</t>
  </si>
  <si>
    <t>16.01.01</t>
  </si>
  <si>
    <t>07.09.00</t>
  </si>
  <si>
    <t>12.11.01</t>
  </si>
  <si>
    <t>04.06.02</t>
  </si>
  <si>
    <t>24.06.03</t>
  </si>
  <si>
    <t>30.01.04</t>
  </si>
  <si>
    <t>28.03.04</t>
  </si>
  <si>
    <t>07.07.03</t>
  </si>
  <si>
    <t>05.02.03</t>
  </si>
  <si>
    <t>20.01.03</t>
  </si>
  <si>
    <t>14.04.03</t>
  </si>
  <si>
    <t>14.06.04</t>
  </si>
  <si>
    <t>14.05.03</t>
  </si>
  <si>
    <t>28.05.04</t>
  </si>
  <si>
    <t>31.10.03</t>
  </si>
  <si>
    <t>03.09.04</t>
  </si>
  <si>
    <t>28.01.03</t>
  </si>
  <si>
    <t>15.10.05</t>
  </si>
  <si>
    <t>15-18</t>
  </si>
  <si>
    <t>13-14</t>
  </si>
  <si>
    <t>11-12</t>
  </si>
  <si>
    <t>NO HAY</t>
  </si>
  <si>
    <t>16-18</t>
  </si>
  <si>
    <t>14-15</t>
  </si>
  <si>
    <t>12-13</t>
  </si>
  <si>
    <t>10-12</t>
  </si>
  <si>
    <t>-</t>
  </si>
  <si>
    <t>Abierto de Chile (4) / Abierto de Guatemala (4)</t>
  </si>
  <si>
    <t>Club de Polo (3) / Greg Normal (3) / Junior Argentino (2)</t>
  </si>
  <si>
    <t>Marbella (4) / Sudamericano Amateur (4) / Annika Invitational (3)</t>
  </si>
  <si>
    <t>Los Leones (4) / Abierto Uruguay (3)</t>
  </si>
  <si>
    <t>21.09.00</t>
  </si>
  <si>
    <t>12.01.02</t>
  </si>
  <si>
    <t>06.02.02</t>
  </si>
  <si>
    <t>09.01.02</t>
  </si>
  <si>
    <t>Cumple con el mínimo de campeonatos exigidos y con el score permitido</t>
  </si>
  <si>
    <t>No cumple con el mínimo de campeonatos</t>
  </si>
  <si>
    <t>Campeonatos considerados para el cálculo de promedio ponderado</t>
  </si>
  <si>
    <t>01.08.02</t>
  </si>
  <si>
    <t>22.07.02</t>
  </si>
  <si>
    <t>08.08.01</t>
  </si>
  <si>
    <t>05.03.05</t>
  </si>
  <si>
    <t>15.03.01</t>
  </si>
  <si>
    <t>02.05.00</t>
  </si>
  <si>
    <t>05.10.02</t>
  </si>
  <si>
    <t>02.12.02</t>
  </si>
  <si>
    <t>28.04.00</t>
  </si>
  <si>
    <t>20.12.02</t>
  </si>
  <si>
    <t>11.12.00</t>
  </si>
  <si>
    <t>03.09.01</t>
  </si>
  <si>
    <t>11.12.01</t>
  </si>
  <si>
    <t>03.07.01</t>
  </si>
  <si>
    <t>25.05.01</t>
  </si>
  <si>
    <t>05.06.01</t>
  </si>
  <si>
    <t>09.05.06</t>
  </si>
  <si>
    <t xml:space="preserve">Holley Trinidad </t>
  </si>
  <si>
    <t>Rocas Santo Domingo (4)</t>
  </si>
  <si>
    <t>Granadilla (4) / Alianza del Pacífico (3)</t>
  </si>
  <si>
    <t>DIVISOR para el cálculo de PROMEDIO PONDERADO</t>
  </si>
  <si>
    <t>Cumple con el mínimo de campeonatos exigidos pero no con el score permitido</t>
  </si>
  <si>
    <t>Mélida José Ramón</t>
  </si>
  <si>
    <t>01.08.04</t>
  </si>
  <si>
    <t>Hurtado Martín</t>
  </si>
  <si>
    <t>06.05.05</t>
  </si>
  <si>
    <t>Aguad Yude</t>
  </si>
  <si>
    <t>05.05.05</t>
  </si>
  <si>
    <t>Sandoval Joaquín</t>
  </si>
  <si>
    <t>Mélida Juan</t>
  </si>
  <si>
    <t>19.02.06</t>
  </si>
  <si>
    <t>16.01.06</t>
  </si>
  <si>
    <t>Internacional de Menores Granadilla (3) / El Federal del Jockey Club (3)</t>
  </si>
  <si>
    <t xml:space="preserve">Internacional de Menores Granadilla (3) </t>
  </si>
  <si>
    <t>GA Sport Francés (1)</t>
  </si>
  <si>
    <t>Santa Augusta (3) / Sudamericano Juvenil (4)</t>
  </si>
  <si>
    <t>Los Lirios (4) / Sudamericano Juvenil (4)</t>
  </si>
  <si>
    <t>Los Lirios (3) / Sudamericano Juvenil (4)</t>
  </si>
  <si>
    <t>La Dehesa (3) / La Cumbre (3)</t>
  </si>
  <si>
    <t>Campeonatos de Golf Action considerados para el cálculo de promedio ponderado</t>
  </si>
  <si>
    <t xml:space="preserve"> </t>
  </si>
  <si>
    <t>European Championship</t>
  </si>
  <si>
    <t>29.12.03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</si>
</sst>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</font>
    <font>
      <sz val="9"/>
      <name val="Arial"/>
      <family val="2"/>
    </font>
    <font>
      <b/>
      <sz val="20"/>
      <color rgb="FFFF000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0">
    <xf numFmtId="0" fontId="0" fillId="0" borderId="0" xfId="0"/>
    <xf numFmtId="0" fontId="6" fillId="2" borderId="0" xfId="3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/>
    </xf>
    <xf numFmtId="2" fontId="4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/>
    <xf numFmtId="49" fontId="1" fillId="0" borderId="1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8" fillId="0" borderId="1" xfId="3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0" fillId="5" borderId="0" xfId="0" applyFont="1" applyFill="1" applyAlignment="1">
      <alignment horizontal="center"/>
    </xf>
    <xf numFmtId="0" fontId="6" fillId="5" borderId="1" xfId="3" applyFont="1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horizontal="left"/>
    </xf>
    <xf numFmtId="0" fontId="6" fillId="3" borderId="5" xfId="0" applyFont="1" applyFill="1" applyBorder="1"/>
    <xf numFmtId="0" fontId="6" fillId="4" borderId="1" xfId="0" applyFont="1" applyFill="1" applyBorder="1"/>
    <xf numFmtId="0" fontId="6" fillId="4" borderId="1" xfId="3" applyFont="1" applyFill="1" applyBorder="1"/>
    <xf numFmtId="0" fontId="0" fillId="6" borderId="1" xfId="0" applyFont="1" applyFill="1" applyBorder="1" applyAlignment="1">
      <alignment horizontal="center"/>
    </xf>
    <xf numFmtId="0" fontId="6" fillId="3" borderId="1" xfId="0" applyFont="1" applyFill="1" applyBorder="1"/>
    <xf numFmtId="0" fontId="1" fillId="6" borderId="1" xfId="0" applyFont="1" applyFill="1" applyBorder="1" applyAlignment="1">
      <alignment horizontal="center"/>
    </xf>
    <xf numFmtId="0" fontId="0" fillId="6" borderId="0" xfId="0" applyFont="1" applyFill="1" applyAlignment="1">
      <alignment horizontal="center"/>
    </xf>
    <xf numFmtId="0" fontId="6" fillId="3" borderId="1" xfId="3" applyFont="1" applyFill="1" applyBorder="1"/>
    <xf numFmtId="0" fontId="0" fillId="6" borderId="5" xfId="0" applyFont="1" applyFill="1" applyBorder="1" applyAlignment="1">
      <alignment horizontal="center"/>
    </xf>
    <xf numFmtId="2" fontId="0" fillId="6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0" fillId="2" borderId="0" xfId="0" applyFill="1"/>
    <xf numFmtId="0" fontId="9" fillId="2" borderId="0" xfId="3" applyFont="1" applyFill="1" applyBorder="1" applyAlignment="1">
      <alignment horizontal="left"/>
    </xf>
    <xf numFmtId="0" fontId="0" fillId="2" borderId="0" xfId="0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0" applyFont="1" applyFill="1" applyAlignment="1"/>
    <xf numFmtId="0" fontId="4" fillId="2" borderId="0" xfId="0" applyFont="1" applyFill="1"/>
    <xf numFmtId="0" fontId="11" fillId="2" borderId="11" xfId="0" applyFont="1" applyFill="1" applyBorder="1" applyAlignment="1"/>
    <xf numFmtId="0" fontId="11" fillId="2" borderId="0" xfId="0" applyFont="1" applyFill="1" applyBorder="1" applyAlignment="1"/>
    <xf numFmtId="0" fontId="10" fillId="2" borderId="11" xfId="0" applyFont="1" applyFill="1" applyBorder="1" applyAlignment="1"/>
    <xf numFmtId="0" fontId="0" fillId="7" borderId="5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7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/>
    </xf>
  </cellXfs>
  <cellStyles count="52">
    <cellStyle name="Hipervínculo" xfId="1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 visitado" xfId="2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Normal" xfId="0" builtinId="0"/>
    <cellStyle name="Normal 2" xfId="3" xr:uid="{00000000-0005-0000-0000-000033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6"/>
  <sheetViews>
    <sheetView zoomScale="80" zoomScaleNormal="80" zoomScalePageLayoutView="80" workbookViewId="0">
      <selection activeCell="J23" sqref="J23"/>
    </sheetView>
  </sheetViews>
  <sheetFormatPr baseColWidth="10" defaultRowHeight="16" x14ac:dyDescent="0.2"/>
  <cols>
    <col min="1" max="1" width="14" customWidth="1"/>
    <col min="2" max="2" width="20.83203125" bestFit="1" customWidth="1"/>
    <col min="3" max="9" width="10.83203125" customWidth="1"/>
    <col min="10" max="10" width="11.5" customWidth="1"/>
    <col min="11" max="18" width="10.83203125" customWidth="1"/>
    <col min="19" max="19" width="11.83203125" customWidth="1"/>
    <col min="20" max="20" width="12" customWidth="1"/>
  </cols>
  <sheetData>
    <row r="1" spans="1:27" ht="26" x14ac:dyDescent="0.3">
      <c r="A1" s="66" t="s">
        <v>148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51"/>
      <c r="U1" s="51"/>
      <c r="V1" s="51"/>
      <c r="W1" s="51"/>
      <c r="X1" s="51"/>
      <c r="Y1" s="51"/>
      <c r="Z1" s="51"/>
      <c r="AA1" s="39"/>
    </row>
    <row r="2" spans="1:27" ht="16" customHeight="1" x14ac:dyDescent="0.2">
      <c r="A2" s="57" t="s">
        <v>128</v>
      </c>
      <c r="B2" s="62" t="s">
        <v>1</v>
      </c>
      <c r="C2" s="63" t="s">
        <v>2</v>
      </c>
      <c r="D2" s="63" t="s">
        <v>3</v>
      </c>
      <c r="E2" s="63" t="s">
        <v>4</v>
      </c>
      <c r="F2" s="63" t="s">
        <v>100</v>
      </c>
      <c r="G2" s="57" t="s">
        <v>98</v>
      </c>
      <c r="H2" s="57" t="s">
        <v>142</v>
      </c>
      <c r="I2" s="57" t="s">
        <v>46</v>
      </c>
      <c r="J2" s="57" t="s">
        <v>99</v>
      </c>
      <c r="K2" s="57" t="s">
        <v>48</v>
      </c>
      <c r="L2" s="64" t="s">
        <v>126</v>
      </c>
      <c r="M2" s="64" t="s">
        <v>140</v>
      </c>
      <c r="N2" s="64" t="s">
        <v>49</v>
      </c>
      <c r="O2" s="64" t="s">
        <v>143</v>
      </c>
      <c r="P2" s="64" t="s">
        <v>145</v>
      </c>
      <c r="Q2" s="64" t="s">
        <v>146</v>
      </c>
      <c r="R2" s="64" t="s">
        <v>50</v>
      </c>
      <c r="S2" s="57" t="s">
        <v>51</v>
      </c>
      <c r="T2" s="57" t="s">
        <v>69</v>
      </c>
      <c r="U2" s="59" t="s">
        <v>53</v>
      </c>
      <c r="V2" s="60"/>
      <c r="W2" s="61"/>
      <c r="X2" s="59" t="s">
        <v>55</v>
      </c>
      <c r="Y2" s="60"/>
      <c r="Z2" s="61"/>
      <c r="AA2" s="2"/>
    </row>
    <row r="3" spans="1:27" ht="110" customHeight="1" x14ac:dyDescent="0.2">
      <c r="A3" s="58"/>
      <c r="B3" s="62"/>
      <c r="C3" s="63"/>
      <c r="D3" s="63"/>
      <c r="E3" s="63"/>
      <c r="F3" s="63"/>
      <c r="G3" s="58"/>
      <c r="H3" s="58"/>
      <c r="I3" s="58"/>
      <c r="J3" s="58"/>
      <c r="K3" s="58"/>
      <c r="L3" s="65"/>
      <c r="M3" s="65"/>
      <c r="N3" s="65"/>
      <c r="O3" s="65"/>
      <c r="P3" s="67"/>
      <c r="Q3" s="65"/>
      <c r="R3" s="65"/>
      <c r="S3" s="58"/>
      <c r="T3" s="58"/>
      <c r="U3" s="6" t="s">
        <v>54</v>
      </c>
      <c r="V3" s="6" t="s">
        <v>68</v>
      </c>
      <c r="W3" s="7" t="s">
        <v>56</v>
      </c>
      <c r="X3" s="6" t="s">
        <v>54</v>
      </c>
      <c r="Y3" s="6" t="s">
        <v>68</v>
      </c>
      <c r="Z3" s="7" t="s">
        <v>56</v>
      </c>
      <c r="AA3" s="2"/>
    </row>
    <row r="4" spans="1:27" x14ac:dyDescent="0.2">
      <c r="A4" s="11">
        <v>19</v>
      </c>
      <c r="B4" s="36" t="s">
        <v>36</v>
      </c>
      <c r="C4" s="11"/>
      <c r="D4" s="11"/>
      <c r="E4" s="32">
        <v>75.5</v>
      </c>
      <c r="F4" s="32">
        <v>72.5</v>
      </c>
      <c r="G4" s="32">
        <v>73.33</v>
      </c>
      <c r="H4" s="53">
        <v>77</v>
      </c>
      <c r="I4" s="32">
        <v>71</v>
      </c>
      <c r="J4" s="32">
        <v>77.33</v>
      </c>
      <c r="K4" s="53">
        <v>77.33</v>
      </c>
      <c r="L4" s="11">
        <v>77.75</v>
      </c>
      <c r="M4" s="11"/>
      <c r="N4" s="11"/>
      <c r="O4" s="11">
        <v>80.5</v>
      </c>
      <c r="P4" s="55">
        <v>80.5</v>
      </c>
      <c r="Q4" s="55">
        <v>78.67</v>
      </c>
      <c r="R4" s="55"/>
      <c r="S4" s="13">
        <f>(C4*3+D4*3+E4*4+F4*4+G4*3+H4+I4*3+J4*3+K4)/A4</f>
        <v>74.279473684210529</v>
      </c>
      <c r="T4" s="4" t="s">
        <v>114</v>
      </c>
      <c r="U4" s="21" t="s">
        <v>88</v>
      </c>
      <c r="V4" s="11">
        <v>2</v>
      </c>
      <c r="W4" s="11">
        <v>77</v>
      </c>
      <c r="X4" s="21" t="s">
        <v>88</v>
      </c>
      <c r="Y4" s="11">
        <v>1</v>
      </c>
      <c r="Z4" s="11">
        <v>77</v>
      </c>
      <c r="AA4" s="2"/>
    </row>
    <row r="5" spans="1:27" x14ac:dyDescent="0.2">
      <c r="A5" s="11">
        <v>18</v>
      </c>
      <c r="B5" s="36" t="s">
        <v>38</v>
      </c>
      <c r="C5" s="11">
        <v>76</v>
      </c>
      <c r="D5" s="32">
        <v>75.33</v>
      </c>
      <c r="E5" s="11">
        <v>75.75</v>
      </c>
      <c r="F5" s="32">
        <v>74.67</v>
      </c>
      <c r="G5" s="32">
        <v>75.33</v>
      </c>
      <c r="H5" s="53">
        <v>72</v>
      </c>
      <c r="I5" s="11">
        <v>75.67</v>
      </c>
      <c r="J5" s="11">
        <v>76.5</v>
      </c>
      <c r="K5" s="11">
        <v>76.5</v>
      </c>
      <c r="L5" s="32">
        <v>73.75</v>
      </c>
      <c r="M5" s="11"/>
      <c r="N5" s="11"/>
      <c r="O5" s="11">
        <v>76</v>
      </c>
      <c r="P5" s="11">
        <v>76</v>
      </c>
      <c r="Q5" s="32">
        <v>73.67</v>
      </c>
      <c r="R5" s="53">
        <v>75</v>
      </c>
      <c r="S5" s="13">
        <f>(D5*3+F5*3+G5*3+H5+Q5*3+L5*4+R5)/A5</f>
        <v>74.388888888888886</v>
      </c>
      <c r="T5" s="11" t="s">
        <v>120</v>
      </c>
      <c r="U5" s="21" t="s">
        <v>88</v>
      </c>
      <c r="V5" s="11">
        <v>2</v>
      </c>
      <c r="W5" s="11">
        <v>77</v>
      </c>
      <c r="X5" s="21" t="s">
        <v>88</v>
      </c>
      <c r="Y5" s="11">
        <v>1</v>
      </c>
      <c r="Z5" s="11">
        <v>77</v>
      </c>
      <c r="AA5" s="2"/>
    </row>
    <row r="6" spans="1:27" x14ac:dyDescent="0.2">
      <c r="A6" s="11">
        <v>19</v>
      </c>
      <c r="B6" s="36" t="s">
        <v>37</v>
      </c>
      <c r="C6" s="11"/>
      <c r="D6" s="32">
        <v>71.67</v>
      </c>
      <c r="E6" s="11">
        <v>76.5</v>
      </c>
      <c r="F6" s="32">
        <v>75.25</v>
      </c>
      <c r="G6" s="32">
        <v>74.67</v>
      </c>
      <c r="H6" s="53">
        <v>72</v>
      </c>
      <c r="I6" s="32">
        <v>75.33</v>
      </c>
      <c r="J6" s="11">
        <v>77.5</v>
      </c>
      <c r="K6" s="53">
        <v>77.5</v>
      </c>
      <c r="L6" s="11">
        <v>79</v>
      </c>
      <c r="M6" s="11"/>
      <c r="N6" s="11"/>
      <c r="O6" s="32">
        <v>76.25</v>
      </c>
      <c r="P6" s="11">
        <v>76.25</v>
      </c>
      <c r="Q6" s="11"/>
      <c r="R6" s="11"/>
      <c r="S6" s="13">
        <f>(C6*3+D6*3+O6*4+F6*4+G6*3+H6+I6*3+K6)/A6</f>
        <v>74.763684210526321</v>
      </c>
      <c r="T6" s="4" t="s">
        <v>118</v>
      </c>
      <c r="U6" s="21" t="s">
        <v>88</v>
      </c>
      <c r="V6" s="11">
        <v>2</v>
      </c>
      <c r="W6" s="11">
        <v>77</v>
      </c>
      <c r="X6" s="21" t="s">
        <v>88</v>
      </c>
      <c r="Y6" s="11">
        <v>1</v>
      </c>
      <c r="Z6" s="11">
        <v>77</v>
      </c>
      <c r="AA6" s="2"/>
    </row>
    <row r="7" spans="1:27" x14ac:dyDescent="0.2">
      <c r="A7" s="11">
        <v>18</v>
      </c>
      <c r="B7" s="36" t="s">
        <v>32</v>
      </c>
      <c r="C7" s="11"/>
      <c r="D7" s="32">
        <v>77.67</v>
      </c>
      <c r="E7" s="11"/>
      <c r="F7" s="11">
        <v>79</v>
      </c>
      <c r="G7" s="32">
        <v>75.33</v>
      </c>
      <c r="H7" s="53">
        <v>75</v>
      </c>
      <c r="I7" s="11">
        <v>79.67</v>
      </c>
      <c r="J7" s="32">
        <v>72</v>
      </c>
      <c r="K7" s="53">
        <v>83</v>
      </c>
      <c r="L7" s="11"/>
      <c r="M7" s="11"/>
      <c r="N7" s="11"/>
      <c r="O7" s="11"/>
      <c r="P7" s="32">
        <v>74.67</v>
      </c>
      <c r="Q7" s="32">
        <v>74.33</v>
      </c>
      <c r="R7" s="11"/>
      <c r="S7" s="13">
        <f>(C7*3+D7*3+E7*4+Q7*3+G7*3+H7+P7*3+J7*4+K7)/A7</f>
        <v>75.111111111111114</v>
      </c>
      <c r="T7" s="11" t="s">
        <v>121</v>
      </c>
      <c r="U7" s="21" t="s">
        <v>88</v>
      </c>
      <c r="V7" s="11">
        <v>2</v>
      </c>
      <c r="W7" s="11">
        <v>77</v>
      </c>
      <c r="X7" s="21" t="s">
        <v>88</v>
      </c>
      <c r="Y7" s="11">
        <v>1</v>
      </c>
      <c r="Z7" s="11">
        <v>77</v>
      </c>
      <c r="AA7" s="2"/>
    </row>
    <row r="8" spans="1:27" x14ac:dyDescent="0.2">
      <c r="A8" s="11">
        <v>19</v>
      </c>
      <c r="B8" s="36" t="s">
        <v>39</v>
      </c>
      <c r="C8" s="11"/>
      <c r="D8" s="32">
        <v>76</v>
      </c>
      <c r="E8" s="32">
        <v>76.25</v>
      </c>
      <c r="F8" s="11"/>
      <c r="G8" s="32">
        <v>76</v>
      </c>
      <c r="H8" s="53">
        <v>78</v>
      </c>
      <c r="I8" s="11"/>
      <c r="J8" s="32">
        <v>72.75</v>
      </c>
      <c r="K8" s="53">
        <v>76</v>
      </c>
      <c r="L8" s="11">
        <v>80.25</v>
      </c>
      <c r="M8" s="11"/>
      <c r="N8" s="11"/>
      <c r="O8" s="32">
        <v>74.33</v>
      </c>
      <c r="P8" s="11"/>
      <c r="Q8" s="11">
        <v>78.33</v>
      </c>
      <c r="R8" s="11">
        <v>89</v>
      </c>
      <c r="S8" s="13">
        <f>(D8*3+E8*4+G8*3+H8+J8*4+K8+O8*3)/A8</f>
        <v>75.209999999999994</v>
      </c>
      <c r="T8" s="4" t="s">
        <v>119</v>
      </c>
      <c r="U8" s="21" t="s">
        <v>88</v>
      </c>
      <c r="V8" s="11">
        <v>2</v>
      </c>
      <c r="W8" s="11">
        <v>77</v>
      </c>
      <c r="X8" s="21" t="s">
        <v>88</v>
      </c>
      <c r="Y8" s="11">
        <v>1</v>
      </c>
      <c r="Z8" s="11">
        <v>77</v>
      </c>
      <c r="AA8" s="2"/>
    </row>
    <row r="9" spans="1:27" x14ac:dyDescent="0.2">
      <c r="A9" s="11">
        <v>19</v>
      </c>
      <c r="B9" s="36" t="s">
        <v>45</v>
      </c>
      <c r="C9" s="11"/>
      <c r="D9" s="32">
        <v>74.33</v>
      </c>
      <c r="E9" s="11">
        <v>77.25</v>
      </c>
      <c r="F9" s="32">
        <v>75.5</v>
      </c>
      <c r="G9" s="32">
        <v>76.33</v>
      </c>
      <c r="H9" s="11"/>
      <c r="I9" s="11"/>
      <c r="J9" s="32">
        <v>74.25</v>
      </c>
      <c r="K9" s="53">
        <v>77</v>
      </c>
      <c r="L9" s="11">
        <v>77</v>
      </c>
      <c r="M9" s="11"/>
      <c r="N9" s="11"/>
      <c r="O9" s="32">
        <v>75.33</v>
      </c>
      <c r="P9" s="11"/>
      <c r="Q9" s="11">
        <v>78</v>
      </c>
      <c r="R9" s="53">
        <v>78</v>
      </c>
      <c r="S9" s="13">
        <f>(O9*3+K9+J9*4+G9*3+F9*4+D9*3+R9)/A9</f>
        <v>75.36684210526316</v>
      </c>
      <c r="T9" s="11" t="s">
        <v>82</v>
      </c>
      <c r="U9" s="21" t="s">
        <v>88</v>
      </c>
      <c r="V9" s="11">
        <v>2</v>
      </c>
      <c r="W9" s="11">
        <v>77</v>
      </c>
      <c r="X9" s="21" t="s">
        <v>88</v>
      </c>
      <c r="Y9" s="11">
        <v>1</v>
      </c>
      <c r="Z9" s="11">
        <v>77</v>
      </c>
      <c r="AA9" s="2"/>
    </row>
    <row r="10" spans="1:27" x14ac:dyDescent="0.2">
      <c r="A10" s="11">
        <v>18</v>
      </c>
      <c r="B10" s="31" t="s">
        <v>35</v>
      </c>
      <c r="C10" s="11"/>
      <c r="D10" s="11">
        <v>80</v>
      </c>
      <c r="E10" s="11"/>
      <c r="F10" s="11"/>
      <c r="G10" s="32">
        <v>78.67</v>
      </c>
      <c r="H10" s="11">
        <v>81</v>
      </c>
      <c r="I10" s="32">
        <v>79.33</v>
      </c>
      <c r="J10" s="32">
        <v>76.75</v>
      </c>
      <c r="K10" s="53">
        <v>77</v>
      </c>
      <c r="L10" s="11">
        <v>80.25</v>
      </c>
      <c r="M10" s="32">
        <v>79.33</v>
      </c>
      <c r="N10" s="32">
        <v>76.33</v>
      </c>
      <c r="O10" s="11">
        <v>80.33</v>
      </c>
      <c r="P10" s="11"/>
      <c r="Q10" s="11"/>
      <c r="R10" s="53">
        <v>79</v>
      </c>
      <c r="S10" s="13">
        <f>(C10*3+N10*3+E10*4+F10*4+G10*3+R10+I10*3+J10*4+K10+M10*3)/A10</f>
        <v>77.998888888888885</v>
      </c>
      <c r="T10" s="11" t="s">
        <v>109</v>
      </c>
      <c r="U10" s="21" t="s">
        <v>88</v>
      </c>
      <c r="V10" s="11">
        <v>2</v>
      </c>
      <c r="W10" s="11">
        <v>77</v>
      </c>
      <c r="X10" s="21" t="s">
        <v>88</v>
      </c>
      <c r="Y10" s="11">
        <v>1</v>
      </c>
      <c r="Z10" s="11">
        <v>77</v>
      </c>
      <c r="AA10" s="2"/>
    </row>
    <row r="11" spans="1:27" x14ac:dyDescent="0.2">
      <c r="A11" s="11">
        <v>18</v>
      </c>
      <c r="B11" s="31" t="s">
        <v>33</v>
      </c>
      <c r="C11" s="11">
        <v>86.33</v>
      </c>
      <c r="D11" s="32">
        <v>77.67</v>
      </c>
      <c r="E11" s="32">
        <v>80.75</v>
      </c>
      <c r="F11" s="11"/>
      <c r="G11" s="32">
        <v>79.33</v>
      </c>
      <c r="H11" s="53">
        <v>78</v>
      </c>
      <c r="I11" s="11"/>
      <c r="J11" s="11"/>
      <c r="K11" s="53">
        <v>79</v>
      </c>
      <c r="L11" s="11">
        <v>83.5</v>
      </c>
      <c r="M11" s="32">
        <v>76</v>
      </c>
      <c r="N11" s="11"/>
      <c r="O11" s="11"/>
      <c r="P11" s="32">
        <v>81.33</v>
      </c>
      <c r="Q11" s="11"/>
      <c r="R11" s="11"/>
      <c r="S11" s="13">
        <f>(M11*3+D11*3+E11*4+F11*4+G11*3+H11+I11*3+J11*4+K11+P11*3)/A11</f>
        <v>79.055000000000007</v>
      </c>
      <c r="T11" s="11" t="s">
        <v>122</v>
      </c>
      <c r="U11" s="21" t="s">
        <v>88</v>
      </c>
      <c r="V11" s="11">
        <v>2</v>
      </c>
      <c r="W11" s="11">
        <v>77</v>
      </c>
      <c r="X11" s="21" t="s">
        <v>88</v>
      </c>
      <c r="Y11" s="11">
        <v>1</v>
      </c>
      <c r="Z11" s="11">
        <v>77</v>
      </c>
      <c r="AA11" s="2"/>
    </row>
    <row r="12" spans="1:27" x14ac:dyDescent="0.2">
      <c r="A12" s="11">
        <v>17</v>
      </c>
      <c r="B12" s="31" t="s">
        <v>42</v>
      </c>
      <c r="C12" s="11"/>
      <c r="D12" s="32">
        <v>81.67</v>
      </c>
      <c r="E12" s="11"/>
      <c r="F12" s="11"/>
      <c r="G12" s="32">
        <v>70.5</v>
      </c>
      <c r="H12" s="53">
        <v>83</v>
      </c>
      <c r="I12" s="11"/>
      <c r="J12" s="32">
        <v>79</v>
      </c>
      <c r="K12" s="53">
        <v>79</v>
      </c>
      <c r="L12" s="11"/>
      <c r="M12" s="32">
        <v>75.67</v>
      </c>
      <c r="N12" s="11"/>
      <c r="O12" s="11"/>
      <c r="P12" s="11"/>
      <c r="Q12" s="32">
        <v>84.33</v>
      </c>
      <c r="R12" s="11">
        <v>83</v>
      </c>
      <c r="S12" s="13">
        <f>(C12*3+D12*3+E12*4+F12*4+G12*2+H12+I12*3+J12*4+K12+M12*3+Q12*3)/A12</f>
        <v>79.059411764705885</v>
      </c>
      <c r="T12" s="11" t="s">
        <v>83</v>
      </c>
      <c r="U12" s="21" t="s">
        <v>89</v>
      </c>
      <c r="V12" s="11">
        <v>1</v>
      </c>
      <c r="W12" s="11">
        <v>79</v>
      </c>
      <c r="X12" s="21" t="s">
        <v>89</v>
      </c>
      <c r="Y12" s="11">
        <v>1</v>
      </c>
      <c r="Z12" s="11">
        <v>79</v>
      </c>
      <c r="AA12" s="2"/>
    </row>
    <row r="13" spans="1:27" x14ac:dyDescent="0.2">
      <c r="A13" s="11">
        <v>17</v>
      </c>
      <c r="B13" s="31" t="s">
        <v>40</v>
      </c>
      <c r="C13" s="11"/>
      <c r="D13" s="32">
        <v>83.33</v>
      </c>
      <c r="E13" s="11"/>
      <c r="F13" s="11"/>
      <c r="G13" s="32">
        <v>80.5</v>
      </c>
      <c r="H13" s="53">
        <v>84</v>
      </c>
      <c r="I13" s="11"/>
      <c r="J13" s="32">
        <v>78.25</v>
      </c>
      <c r="K13" s="53">
        <v>81</v>
      </c>
      <c r="L13" s="11"/>
      <c r="M13" s="32">
        <v>78</v>
      </c>
      <c r="N13" s="11"/>
      <c r="O13" s="11"/>
      <c r="P13" s="32">
        <v>82.33</v>
      </c>
      <c r="Q13" s="11">
        <v>84</v>
      </c>
      <c r="R13" s="11"/>
      <c r="S13" s="13">
        <f>(C13*3+D13*3+E13*4+F13*4+G13*2+H13+I13*3+J13*4+K13+M13*3+P13*3)/A13</f>
        <v>80.587058823529418</v>
      </c>
      <c r="T13" s="22" t="s">
        <v>81</v>
      </c>
      <c r="U13" s="21" t="s">
        <v>89</v>
      </c>
      <c r="V13" s="11">
        <v>1</v>
      </c>
      <c r="W13" s="11">
        <v>79</v>
      </c>
      <c r="X13" s="21" t="s">
        <v>89</v>
      </c>
      <c r="Y13" s="11">
        <v>1</v>
      </c>
      <c r="Z13" s="11">
        <v>79</v>
      </c>
      <c r="AA13" s="2"/>
    </row>
    <row r="14" spans="1:27" x14ac:dyDescent="0.2">
      <c r="A14" s="11">
        <v>18</v>
      </c>
      <c r="B14" s="31" t="s">
        <v>34</v>
      </c>
      <c r="C14" s="11"/>
      <c r="D14" s="32">
        <v>81.67</v>
      </c>
      <c r="E14" s="11"/>
      <c r="F14" s="11"/>
      <c r="G14" s="32">
        <v>79</v>
      </c>
      <c r="H14" s="53">
        <v>80</v>
      </c>
      <c r="I14" s="32">
        <v>88</v>
      </c>
      <c r="J14" s="32">
        <v>77.75</v>
      </c>
      <c r="K14" s="53">
        <v>79</v>
      </c>
      <c r="L14" s="11"/>
      <c r="M14" s="32">
        <v>82.33</v>
      </c>
      <c r="N14" s="11"/>
      <c r="O14" s="11"/>
      <c r="P14" s="11"/>
      <c r="Q14" s="11"/>
      <c r="R14" s="11">
        <v>86</v>
      </c>
      <c r="S14" s="13">
        <f>(C14*3+D14*3+E14*4+F14*4+G14*3+H14+I14*3+J14*4+K14+M14*3)/A14</f>
        <v>81.277777777777771</v>
      </c>
      <c r="T14" s="11" t="s">
        <v>123</v>
      </c>
      <c r="U14" s="21" t="s">
        <v>88</v>
      </c>
      <c r="V14" s="11">
        <v>2</v>
      </c>
      <c r="W14" s="11">
        <v>77</v>
      </c>
      <c r="X14" s="21" t="s">
        <v>88</v>
      </c>
      <c r="Y14" s="11">
        <v>1</v>
      </c>
      <c r="Z14" s="11">
        <v>77</v>
      </c>
      <c r="AA14" s="2"/>
    </row>
    <row r="15" spans="1:27" x14ac:dyDescent="0.2">
      <c r="A15" s="11">
        <v>7</v>
      </c>
      <c r="B15" s="26" t="s">
        <v>57</v>
      </c>
      <c r="C15" s="11"/>
      <c r="D15" s="11"/>
      <c r="E15" s="11"/>
      <c r="F15" s="11"/>
      <c r="G15" s="11">
        <v>83.5</v>
      </c>
      <c r="H15" s="11">
        <v>84</v>
      </c>
      <c r="I15" s="11"/>
      <c r="J15" s="11"/>
      <c r="K15" s="53">
        <v>80</v>
      </c>
      <c r="L15" s="11"/>
      <c r="M15" s="11">
        <v>87.67</v>
      </c>
      <c r="N15" s="11"/>
      <c r="O15" s="11"/>
      <c r="P15" s="11"/>
      <c r="Q15" s="11"/>
      <c r="R15" s="53">
        <v>83</v>
      </c>
      <c r="S15" s="13">
        <f>(C15*3+D15*3+E15*4+F15*4+G15*2+R15+I15*3+J15*4+K15+M15*3)/A15</f>
        <v>84.715714285714284</v>
      </c>
      <c r="T15" s="11" t="s">
        <v>87</v>
      </c>
      <c r="U15" s="21" t="s">
        <v>95</v>
      </c>
      <c r="V15" s="11">
        <v>0</v>
      </c>
      <c r="W15" s="11" t="s">
        <v>96</v>
      </c>
      <c r="X15" s="21" t="s">
        <v>90</v>
      </c>
      <c r="Y15" s="11">
        <v>1</v>
      </c>
      <c r="Z15" s="11" t="s">
        <v>91</v>
      </c>
      <c r="AA15" s="2"/>
    </row>
    <row r="16" spans="1:27" x14ac:dyDescent="0.2">
      <c r="A16" s="11">
        <v>17</v>
      </c>
      <c r="B16" s="31" t="s">
        <v>44</v>
      </c>
      <c r="C16" s="32">
        <v>94.67</v>
      </c>
      <c r="D16" s="32">
        <v>88.67</v>
      </c>
      <c r="E16" s="11"/>
      <c r="F16" s="11"/>
      <c r="G16" s="11"/>
      <c r="H16" s="53">
        <v>94</v>
      </c>
      <c r="I16" s="11"/>
      <c r="J16" s="11"/>
      <c r="K16" s="11"/>
      <c r="L16" s="11"/>
      <c r="M16" s="32">
        <v>94</v>
      </c>
      <c r="N16" s="11"/>
      <c r="O16" s="32">
        <v>90.67</v>
      </c>
      <c r="P16" s="32">
        <v>88.33</v>
      </c>
      <c r="Q16" s="11"/>
      <c r="R16" s="53">
        <v>86</v>
      </c>
      <c r="S16" s="13">
        <f>(C16*3+D16*3+E16*4+F16*4+G16*3+H16+I16*3+J16*4+K16+M16*3+O16*3+P16*3+R16)/A16</f>
        <v>91.11882352941177</v>
      </c>
      <c r="T16" s="11" t="s">
        <v>85</v>
      </c>
      <c r="U16" s="21" t="s">
        <v>89</v>
      </c>
      <c r="V16" s="11">
        <v>1</v>
      </c>
      <c r="W16" s="11">
        <v>79</v>
      </c>
      <c r="X16" s="21" t="s">
        <v>89</v>
      </c>
      <c r="Y16" s="11">
        <v>1</v>
      </c>
      <c r="Z16" s="11">
        <v>79</v>
      </c>
      <c r="AA16" s="2"/>
    </row>
    <row r="17" spans="1:31" x14ac:dyDescent="0.2">
      <c r="A17" s="11">
        <v>8</v>
      </c>
      <c r="B17" s="26" t="s">
        <v>41</v>
      </c>
      <c r="C17" s="11"/>
      <c r="D17" s="11"/>
      <c r="E17" s="11"/>
      <c r="F17" s="11"/>
      <c r="G17" s="11"/>
      <c r="H17" s="53">
        <v>88</v>
      </c>
      <c r="I17" s="11">
        <v>88</v>
      </c>
      <c r="J17" s="11"/>
      <c r="K17" s="11"/>
      <c r="L17" s="11"/>
      <c r="M17" s="11">
        <v>94.33</v>
      </c>
      <c r="N17" s="11"/>
      <c r="O17" s="11"/>
      <c r="P17" s="11"/>
      <c r="Q17" s="11"/>
      <c r="R17" s="53">
        <v>95</v>
      </c>
      <c r="S17" s="13">
        <f>(C17*3+D17*3+E17*4+F17*4+G17*3+H17+I17*3+J17*4+K17+M17*3+R17)/A17</f>
        <v>91.248750000000001</v>
      </c>
      <c r="T17" s="11" t="s">
        <v>84</v>
      </c>
      <c r="U17" s="21" t="s">
        <v>89</v>
      </c>
      <c r="V17" s="11">
        <v>1</v>
      </c>
      <c r="W17" s="11">
        <v>79</v>
      </c>
      <c r="X17" s="21" t="s">
        <v>89</v>
      </c>
      <c r="Y17" s="11">
        <v>1</v>
      </c>
      <c r="Z17" s="11">
        <v>79</v>
      </c>
      <c r="AA17" s="2"/>
    </row>
    <row r="18" spans="1:31" x14ac:dyDescent="0.2">
      <c r="A18" s="11">
        <v>5</v>
      </c>
      <c r="B18" s="26" t="s">
        <v>125</v>
      </c>
      <c r="C18" s="11"/>
      <c r="D18" s="11"/>
      <c r="E18" s="11"/>
      <c r="F18" s="11"/>
      <c r="G18" s="11"/>
      <c r="H18" s="11"/>
      <c r="I18" s="11"/>
      <c r="J18" s="11"/>
      <c r="K18" s="53">
        <v>87</v>
      </c>
      <c r="L18" s="11"/>
      <c r="M18" s="11">
        <v>91.67</v>
      </c>
      <c r="N18" s="11"/>
      <c r="O18" s="11"/>
      <c r="P18" s="11"/>
      <c r="Q18" s="11"/>
      <c r="R18" s="53">
        <v>97</v>
      </c>
      <c r="S18" s="13">
        <f>(C18*3+D18*3+E18*4+F18*4+G18*3+H18+I18*3+J18*4+K18+M18*3+R18)/A18</f>
        <v>91.801999999999992</v>
      </c>
      <c r="T18" s="11" t="s">
        <v>124</v>
      </c>
      <c r="U18" s="21" t="s">
        <v>95</v>
      </c>
      <c r="V18" s="11">
        <v>0</v>
      </c>
      <c r="W18" s="11" t="s">
        <v>96</v>
      </c>
      <c r="X18" s="21" t="s">
        <v>90</v>
      </c>
      <c r="Y18" s="11">
        <v>1</v>
      </c>
      <c r="Z18" s="11" t="s">
        <v>91</v>
      </c>
      <c r="AA18" s="2"/>
    </row>
    <row r="19" spans="1:31" x14ac:dyDescent="0.2">
      <c r="A19" s="11">
        <v>11</v>
      </c>
      <c r="B19" s="26" t="s">
        <v>43</v>
      </c>
      <c r="C19" s="11"/>
      <c r="D19" s="11">
        <v>92.67</v>
      </c>
      <c r="E19" s="11"/>
      <c r="F19" s="11"/>
      <c r="G19" s="11"/>
      <c r="H19" s="53">
        <v>92</v>
      </c>
      <c r="I19" s="11"/>
      <c r="J19" s="11"/>
      <c r="K19" s="11">
        <v>97</v>
      </c>
      <c r="L19" s="11"/>
      <c r="M19" s="11">
        <v>90.33</v>
      </c>
      <c r="N19" s="11"/>
      <c r="O19" s="11">
        <v>100.33</v>
      </c>
      <c r="P19" s="11"/>
      <c r="Q19" s="11"/>
      <c r="R19" s="53">
        <v>95</v>
      </c>
      <c r="S19" s="13">
        <f>(C19*3+D19*3+E19*4+F19*4+G19*3+H19+I19*3+J19*4+R19+M19*3+O19*3)/A19</f>
        <v>94.271818181818176</v>
      </c>
      <c r="T19" s="11" t="s">
        <v>86</v>
      </c>
      <c r="U19" s="21" t="s">
        <v>88</v>
      </c>
      <c r="V19" s="11">
        <v>2</v>
      </c>
      <c r="W19" s="11">
        <v>77</v>
      </c>
      <c r="X19" s="21" t="s">
        <v>88</v>
      </c>
      <c r="Y19" s="11">
        <v>1</v>
      </c>
      <c r="Z19" s="11">
        <v>77</v>
      </c>
      <c r="AA19" s="2"/>
    </row>
    <row r="20" spans="1:31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31" x14ac:dyDescent="0.2">
      <c r="A21" s="23"/>
      <c r="B21" s="1" t="s">
        <v>105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31" x14ac:dyDescent="0.2">
      <c r="A22" s="24"/>
      <c r="B22" s="1" t="s">
        <v>129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31" x14ac:dyDescent="0.2">
      <c r="A23" s="25"/>
      <c r="B23" s="1" t="s">
        <v>106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31" x14ac:dyDescent="0.2">
      <c r="A24" s="35"/>
      <c r="B24" s="1" t="s">
        <v>107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31" x14ac:dyDescent="0.2">
      <c r="A25" s="54"/>
      <c r="B25" s="1" t="s">
        <v>147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pans="1:31" x14ac:dyDescent="0.2">
      <c r="A26" s="56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</row>
  </sheetData>
  <sortState ref="A4:Z19">
    <sortCondition ref="S4:S19"/>
  </sortState>
  <mergeCells count="23">
    <mergeCell ref="A1:S1"/>
    <mergeCell ref="L2:L3"/>
    <mergeCell ref="J2:J3"/>
    <mergeCell ref="K2:K3"/>
    <mergeCell ref="S2:S3"/>
    <mergeCell ref="M2:M3"/>
    <mergeCell ref="N2:N3"/>
    <mergeCell ref="P2:P3"/>
    <mergeCell ref="Q2:Q3"/>
    <mergeCell ref="R2:R3"/>
    <mergeCell ref="T2:T3"/>
    <mergeCell ref="U2:W2"/>
    <mergeCell ref="X2:Z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9"/>
  <sheetViews>
    <sheetView tabSelected="1" zoomScale="80" zoomScaleNormal="80" zoomScalePageLayoutView="76" workbookViewId="0">
      <selection activeCell="A16" sqref="A16:XFD16"/>
    </sheetView>
  </sheetViews>
  <sheetFormatPr baseColWidth="10" defaultRowHeight="16" x14ac:dyDescent="0.2"/>
  <cols>
    <col min="1" max="1" width="13.5" style="3" customWidth="1"/>
    <col min="2" max="2" width="22" style="2" customWidth="1"/>
    <col min="3" max="3" width="15.6640625" style="2" customWidth="1"/>
    <col min="4" max="4" width="12.6640625" style="2" customWidth="1"/>
    <col min="5" max="5" width="16.83203125" style="2" customWidth="1"/>
    <col min="6" max="6" width="20.6640625" style="2" customWidth="1"/>
    <col min="7" max="7" width="21" style="2" customWidth="1"/>
    <col min="8" max="8" width="14" style="2" customWidth="1"/>
    <col min="9" max="9" width="17.6640625" style="2" customWidth="1"/>
    <col min="10" max="10" width="12.6640625" style="2" customWidth="1"/>
    <col min="11" max="19" width="14.1640625" style="2" customWidth="1"/>
    <col min="20" max="20" width="14" style="2" customWidth="1"/>
    <col min="21" max="21" width="12.6640625" style="2" customWidth="1"/>
    <col min="22" max="22" width="15" style="5" customWidth="1"/>
    <col min="23" max="23" width="12.5" style="3" customWidth="1"/>
    <col min="24" max="24" width="9.5" style="2" customWidth="1"/>
    <col min="25" max="25" width="11.6640625" style="2" customWidth="1"/>
    <col min="26" max="26" width="13.33203125" style="2" bestFit="1" customWidth="1"/>
    <col min="27" max="27" width="9.5" style="2" bestFit="1" customWidth="1"/>
    <col min="28" max="28" width="11.33203125" style="2" customWidth="1"/>
    <col min="29" max="29" width="13.33203125" style="2" bestFit="1" customWidth="1"/>
    <col min="30" max="30" width="11.83203125" style="2" bestFit="1" customWidth="1"/>
    <col min="31" max="31" width="15.6640625" style="2" bestFit="1" customWidth="1"/>
    <col min="32" max="32" width="11.33203125" style="2" bestFit="1" customWidth="1"/>
    <col min="33" max="33" width="12.1640625" style="2" bestFit="1" customWidth="1"/>
    <col min="34" max="34" width="12.5" style="2" bestFit="1" customWidth="1"/>
    <col min="35" max="35" width="16.6640625" style="2" bestFit="1" customWidth="1"/>
    <col min="36" max="36" width="12" style="2" bestFit="1" customWidth="1"/>
    <col min="37" max="37" width="12.83203125" style="2" bestFit="1" customWidth="1"/>
    <col min="38" max="16384" width="10.83203125" style="2"/>
  </cols>
  <sheetData>
    <row r="1" spans="1:38" ht="24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5"/>
      <c r="AE1" s="45"/>
      <c r="AF1" s="45"/>
      <c r="AG1" s="45"/>
      <c r="AH1" s="45"/>
      <c r="AI1" s="45"/>
      <c r="AJ1" s="45"/>
      <c r="AK1" s="45"/>
    </row>
    <row r="2" spans="1:38" x14ac:dyDescent="0.2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T2" s="45"/>
      <c r="U2" s="45"/>
      <c r="V2" s="48"/>
      <c r="W2" s="44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38" ht="26" x14ac:dyDescent="0.3">
      <c r="A3" s="79" t="s">
        <v>52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49"/>
      <c r="V3" s="49"/>
      <c r="W3" s="75" t="s">
        <v>52</v>
      </c>
      <c r="X3" s="75"/>
      <c r="Y3" s="75"/>
      <c r="Z3" s="75"/>
      <c r="AA3" s="50"/>
      <c r="AB3" s="50"/>
      <c r="AC3" s="50"/>
      <c r="AD3" s="45"/>
      <c r="AE3" s="45"/>
      <c r="AF3" s="45"/>
      <c r="AG3" s="45"/>
      <c r="AH3" s="45"/>
      <c r="AI3" s="45"/>
      <c r="AJ3" s="45"/>
      <c r="AK3" s="45"/>
    </row>
    <row r="4" spans="1:38" ht="26" customHeight="1" x14ac:dyDescent="0.2">
      <c r="A4" s="63" t="s">
        <v>128</v>
      </c>
      <c r="B4" s="62" t="s">
        <v>1</v>
      </c>
      <c r="C4" s="57" t="s">
        <v>2</v>
      </c>
      <c r="D4" s="57" t="s">
        <v>3</v>
      </c>
      <c r="E4" s="57" t="s">
        <v>97</v>
      </c>
      <c r="F4" s="76" t="s">
        <v>5</v>
      </c>
      <c r="G4" s="57" t="s">
        <v>98</v>
      </c>
      <c r="H4" s="57" t="s">
        <v>142</v>
      </c>
      <c r="I4" s="76" t="s">
        <v>46</v>
      </c>
      <c r="J4" s="57" t="s">
        <v>47</v>
      </c>
      <c r="K4" s="57" t="s">
        <v>48</v>
      </c>
      <c r="L4" s="57" t="s">
        <v>126</v>
      </c>
      <c r="M4" s="57" t="s">
        <v>127</v>
      </c>
      <c r="N4" s="57" t="s">
        <v>141</v>
      </c>
      <c r="O4" s="57" t="s">
        <v>49</v>
      </c>
      <c r="P4" s="57" t="s">
        <v>143</v>
      </c>
      <c r="Q4" s="57" t="s">
        <v>144</v>
      </c>
      <c r="R4" s="57" t="s">
        <v>146</v>
      </c>
      <c r="S4" s="57" t="s">
        <v>50</v>
      </c>
      <c r="T4" s="57" t="s">
        <v>51</v>
      </c>
      <c r="U4" s="57" t="s">
        <v>69</v>
      </c>
      <c r="V4" s="68" t="s">
        <v>53</v>
      </c>
      <c r="W4" s="69"/>
      <c r="X4" s="70"/>
      <c r="Y4" s="68" t="s">
        <v>55</v>
      </c>
      <c r="Z4" s="69"/>
      <c r="AA4" s="70"/>
      <c r="AB4" s="62" t="s">
        <v>149</v>
      </c>
      <c r="AC4" s="62"/>
    </row>
    <row r="5" spans="1:38" ht="16" customHeight="1" x14ac:dyDescent="0.2">
      <c r="A5" s="63"/>
      <c r="B5" s="62"/>
      <c r="C5" s="74"/>
      <c r="D5" s="74"/>
      <c r="E5" s="74"/>
      <c r="F5" s="77"/>
      <c r="G5" s="74"/>
      <c r="H5" s="74"/>
      <c r="I5" s="77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1"/>
      <c r="W5" s="72"/>
      <c r="X5" s="73"/>
      <c r="Y5" s="71"/>
      <c r="Z5" s="72"/>
      <c r="AA5" s="73"/>
      <c r="AB5" s="62"/>
      <c r="AC5" s="62"/>
    </row>
    <row r="6" spans="1:38" ht="82" customHeight="1" x14ac:dyDescent="0.2">
      <c r="A6" s="63"/>
      <c r="B6" s="62"/>
      <c r="C6" s="58"/>
      <c r="D6" s="58"/>
      <c r="E6" s="58"/>
      <c r="F6" s="78"/>
      <c r="G6" s="58"/>
      <c r="H6" s="58"/>
      <c r="I6" s="7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6" t="s">
        <v>54</v>
      </c>
      <c r="W6" s="6" t="s">
        <v>68</v>
      </c>
      <c r="X6" s="7" t="s">
        <v>56</v>
      </c>
      <c r="Y6" s="6" t="s">
        <v>54</v>
      </c>
      <c r="Z6" s="6" t="s">
        <v>68</v>
      </c>
      <c r="AA6" s="7" t="s">
        <v>56</v>
      </c>
      <c r="AF6" s="5"/>
      <c r="AG6" s="5"/>
      <c r="AH6" s="5"/>
      <c r="AI6" s="5"/>
      <c r="AJ6" s="5"/>
      <c r="AK6" s="5"/>
      <c r="AL6" s="5"/>
    </row>
    <row r="7" spans="1:38" x14ac:dyDescent="0.2">
      <c r="A7" s="8">
        <v>21</v>
      </c>
      <c r="B7" s="29" t="s">
        <v>11</v>
      </c>
      <c r="C7" s="8"/>
      <c r="D7" s="8"/>
      <c r="E7" s="8">
        <v>75.5</v>
      </c>
      <c r="F7" s="37">
        <v>72.75</v>
      </c>
      <c r="G7" s="37">
        <v>68.67</v>
      </c>
      <c r="H7" s="52">
        <v>76</v>
      </c>
      <c r="I7" s="8">
        <v>75.67</v>
      </c>
      <c r="J7" s="37">
        <v>71.5</v>
      </c>
      <c r="K7" s="52">
        <v>68</v>
      </c>
      <c r="L7" s="8">
        <v>76.5</v>
      </c>
      <c r="M7" s="8"/>
      <c r="N7" s="8"/>
      <c r="O7" s="8">
        <v>74</v>
      </c>
      <c r="P7" s="37">
        <v>73.25</v>
      </c>
      <c r="Q7" s="37">
        <v>73.25</v>
      </c>
      <c r="R7" s="8"/>
      <c r="S7" s="8"/>
      <c r="T7" s="9">
        <f>(P7*4+F7*4+G7*3+H7+O7*3+J7*4+K7)/20</f>
        <v>72.100499999999997</v>
      </c>
      <c r="U7" s="8" t="s">
        <v>70</v>
      </c>
      <c r="V7" s="8" t="s">
        <v>92</v>
      </c>
      <c r="W7" s="8">
        <v>2</v>
      </c>
      <c r="X7" s="8">
        <v>75</v>
      </c>
      <c r="Y7" s="8" t="s">
        <v>88</v>
      </c>
      <c r="Z7" s="8">
        <v>1</v>
      </c>
      <c r="AA7" s="10">
        <v>75</v>
      </c>
    </row>
    <row r="8" spans="1:38" x14ac:dyDescent="0.2">
      <c r="A8" s="11">
        <v>21</v>
      </c>
      <c r="B8" s="33" t="s">
        <v>12</v>
      </c>
      <c r="C8" s="12">
        <v>78.67</v>
      </c>
      <c r="D8" s="11">
        <v>78.33</v>
      </c>
      <c r="E8" s="11">
        <v>77.25</v>
      </c>
      <c r="F8" s="32">
        <v>73.75</v>
      </c>
      <c r="G8" s="11">
        <v>75</v>
      </c>
      <c r="H8" s="53">
        <v>72</v>
      </c>
      <c r="I8" s="32">
        <v>72.67</v>
      </c>
      <c r="J8" s="11">
        <v>74</v>
      </c>
      <c r="K8" s="53">
        <v>78</v>
      </c>
      <c r="L8" s="8">
        <v>74.25</v>
      </c>
      <c r="M8" s="37">
        <v>73.5</v>
      </c>
      <c r="N8" s="8">
        <v>74.33</v>
      </c>
      <c r="O8" s="8"/>
      <c r="P8" s="37">
        <v>73.25</v>
      </c>
      <c r="Q8" s="37">
        <v>73.25</v>
      </c>
      <c r="R8" s="8">
        <v>75.33</v>
      </c>
      <c r="S8" s="8"/>
      <c r="T8" s="9">
        <f>(F8*4+H8+I8*3+K8+M8*4+P8*4+Q8*4)/A8</f>
        <v>73.476666666666659</v>
      </c>
      <c r="U8" s="11" t="s">
        <v>72</v>
      </c>
      <c r="V8" s="11" t="s">
        <v>92</v>
      </c>
      <c r="W8" s="11">
        <v>2</v>
      </c>
      <c r="X8" s="11">
        <v>75</v>
      </c>
      <c r="Y8" s="14" t="s">
        <v>88</v>
      </c>
      <c r="Z8" s="11">
        <v>1</v>
      </c>
      <c r="AA8" s="14">
        <v>75</v>
      </c>
    </row>
    <row r="9" spans="1:38" x14ac:dyDescent="0.2">
      <c r="A9" s="11">
        <v>19</v>
      </c>
      <c r="B9" s="36" t="s">
        <v>31</v>
      </c>
      <c r="C9" s="11"/>
      <c r="D9" s="11">
        <v>79.33</v>
      </c>
      <c r="E9" s="32">
        <v>74.75</v>
      </c>
      <c r="F9" s="11">
        <v>76.75</v>
      </c>
      <c r="G9" s="11"/>
      <c r="H9" s="11"/>
      <c r="I9" s="32">
        <v>73</v>
      </c>
      <c r="J9" s="32">
        <v>76</v>
      </c>
      <c r="K9" s="53">
        <v>74</v>
      </c>
      <c r="L9" s="8">
        <v>79.25</v>
      </c>
      <c r="M9" s="37">
        <v>70.67</v>
      </c>
      <c r="N9" s="8"/>
      <c r="O9" s="37">
        <v>73.33</v>
      </c>
      <c r="P9" s="8"/>
      <c r="Q9" s="8">
        <v>76</v>
      </c>
      <c r="R9" s="8">
        <v>79</v>
      </c>
      <c r="S9" s="52">
        <v>74</v>
      </c>
      <c r="T9" s="9">
        <f>(K9+J9*4+I9*3+O9*3+E9*4+M9*3+S9)/A9</f>
        <v>73.78947368421052</v>
      </c>
      <c r="U9" s="11" t="s">
        <v>74</v>
      </c>
      <c r="V9" s="14" t="s">
        <v>93</v>
      </c>
      <c r="W9" s="11">
        <v>2</v>
      </c>
      <c r="X9" s="11">
        <v>76</v>
      </c>
      <c r="Y9" s="14" t="s">
        <v>88</v>
      </c>
      <c r="Z9" s="11">
        <v>1</v>
      </c>
      <c r="AA9" s="14">
        <v>75</v>
      </c>
    </row>
    <row r="10" spans="1:38" x14ac:dyDescent="0.2">
      <c r="A10" s="11">
        <v>18</v>
      </c>
      <c r="B10" s="30" t="s">
        <v>10</v>
      </c>
      <c r="C10" s="11"/>
      <c r="D10" s="32">
        <v>78.67</v>
      </c>
      <c r="E10" s="11">
        <v>79.25</v>
      </c>
      <c r="F10" s="11"/>
      <c r="G10" s="32">
        <v>77</v>
      </c>
      <c r="H10" s="11"/>
      <c r="I10" s="32">
        <v>75.33</v>
      </c>
      <c r="J10" s="32">
        <v>73.5</v>
      </c>
      <c r="K10" s="53">
        <v>72</v>
      </c>
      <c r="L10" s="8"/>
      <c r="M10" s="8">
        <v>80.25</v>
      </c>
      <c r="N10" s="8"/>
      <c r="O10" s="8"/>
      <c r="P10" s="8"/>
      <c r="Q10" s="8"/>
      <c r="R10" s="37">
        <v>75.67</v>
      </c>
      <c r="S10" s="52">
        <v>77</v>
      </c>
      <c r="T10" s="9">
        <f>(D10*3+R10*3+G10*3+I10*3+J10*4+K10+S10)/A10</f>
        <v>75.722777777777779</v>
      </c>
      <c r="U10" s="11" t="s">
        <v>101</v>
      </c>
      <c r="V10" s="14" t="s">
        <v>92</v>
      </c>
      <c r="W10" s="11">
        <v>2</v>
      </c>
      <c r="X10" s="11">
        <v>75</v>
      </c>
      <c r="Y10" s="11" t="s">
        <v>88</v>
      </c>
      <c r="Z10" s="11">
        <v>1</v>
      </c>
      <c r="AA10" s="14">
        <v>75</v>
      </c>
    </row>
    <row r="11" spans="1:38" x14ac:dyDescent="0.2">
      <c r="A11" s="11">
        <v>21</v>
      </c>
      <c r="B11" s="30" t="s">
        <v>6</v>
      </c>
      <c r="C11" s="11"/>
      <c r="D11" s="11">
        <v>79</v>
      </c>
      <c r="E11" s="32">
        <v>77</v>
      </c>
      <c r="F11" s="11">
        <v>79.5</v>
      </c>
      <c r="G11" s="11">
        <v>77.67</v>
      </c>
      <c r="H11" s="53">
        <v>77</v>
      </c>
      <c r="I11" s="11">
        <v>77.67</v>
      </c>
      <c r="J11" s="32">
        <v>74.5</v>
      </c>
      <c r="K11" s="53">
        <v>77</v>
      </c>
      <c r="L11" s="37">
        <v>75.5</v>
      </c>
      <c r="M11" s="8"/>
      <c r="N11" s="8"/>
      <c r="O11" s="37">
        <v>75.33</v>
      </c>
      <c r="P11" s="8"/>
      <c r="Q11" s="37">
        <v>77.5</v>
      </c>
      <c r="R11" s="8"/>
      <c r="S11" s="8"/>
      <c r="T11" s="9">
        <f>(L11*4+E11*4+Q11*4+H11+O11*3+J11*4+K11)/A11</f>
        <v>76.09476190476191</v>
      </c>
      <c r="U11" s="11" t="s">
        <v>104</v>
      </c>
      <c r="V11" s="14" t="s">
        <v>92</v>
      </c>
      <c r="W11" s="11">
        <v>2</v>
      </c>
      <c r="X11" s="11">
        <v>75</v>
      </c>
      <c r="Y11" s="11" t="s">
        <v>88</v>
      </c>
      <c r="Z11" s="11">
        <v>1</v>
      </c>
      <c r="AA11" s="14">
        <v>75</v>
      </c>
    </row>
    <row r="12" spans="1:38" x14ac:dyDescent="0.2">
      <c r="A12" s="11">
        <v>20</v>
      </c>
      <c r="B12" s="31" t="s">
        <v>14</v>
      </c>
      <c r="C12" s="12"/>
      <c r="D12" s="11">
        <v>78</v>
      </c>
      <c r="E12" s="11">
        <v>81</v>
      </c>
      <c r="F12" s="32">
        <v>76.25</v>
      </c>
      <c r="G12" s="32">
        <v>74.33</v>
      </c>
      <c r="H12" s="11">
        <v>83</v>
      </c>
      <c r="I12" s="11">
        <v>77.67</v>
      </c>
      <c r="J12" s="32">
        <v>74.25</v>
      </c>
      <c r="K12" s="53">
        <v>81</v>
      </c>
      <c r="L12" s="8">
        <v>78.25</v>
      </c>
      <c r="M12" s="8">
        <v>81.25</v>
      </c>
      <c r="N12" s="37">
        <v>76.33</v>
      </c>
      <c r="O12" s="8">
        <v>76.67</v>
      </c>
      <c r="P12" s="8">
        <v>77.33</v>
      </c>
      <c r="Q12" s="37">
        <v>76.5</v>
      </c>
      <c r="R12" s="8">
        <v>77</v>
      </c>
      <c r="S12" s="52">
        <v>81</v>
      </c>
      <c r="T12" s="9">
        <f>(N12*3+F12*4+G12*3+S12+Q12*4+J12*4+K12)/A12</f>
        <v>76.099000000000004</v>
      </c>
      <c r="U12" s="11" t="s">
        <v>102</v>
      </c>
      <c r="V12" s="14" t="s">
        <v>92</v>
      </c>
      <c r="W12" s="11">
        <v>2</v>
      </c>
      <c r="X12" s="11">
        <v>75</v>
      </c>
      <c r="Y12" s="11" t="s">
        <v>88</v>
      </c>
      <c r="Z12" s="11">
        <v>1</v>
      </c>
      <c r="AA12" s="14">
        <v>75</v>
      </c>
    </row>
    <row r="13" spans="1:38" x14ac:dyDescent="0.2">
      <c r="A13" s="11">
        <v>20</v>
      </c>
      <c r="B13" s="30" t="s">
        <v>19</v>
      </c>
      <c r="C13" s="12"/>
      <c r="D13" s="11">
        <v>79.67</v>
      </c>
      <c r="E13" s="11">
        <v>78.5</v>
      </c>
      <c r="F13" s="11"/>
      <c r="G13" s="11">
        <v>79.67</v>
      </c>
      <c r="H13" s="53">
        <v>78</v>
      </c>
      <c r="I13" s="32">
        <v>74.33</v>
      </c>
      <c r="J13" s="32">
        <v>76</v>
      </c>
      <c r="K13" s="53">
        <v>74</v>
      </c>
      <c r="L13" s="37">
        <v>77</v>
      </c>
      <c r="M13" s="8">
        <v>81.75</v>
      </c>
      <c r="N13" s="37">
        <v>78.33</v>
      </c>
      <c r="O13" s="8">
        <v>78.67</v>
      </c>
      <c r="P13" s="8"/>
      <c r="Q13" s="37">
        <v>76.75</v>
      </c>
      <c r="R13" s="8"/>
      <c r="S13" s="8">
        <v>81</v>
      </c>
      <c r="T13" s="9">
        <f>(N13*3+Q13*4+H13+I13*3+J13*4+K13+L13*4)/A13</f>
        <v>76.448999999999998</v>
      </c>
      <c r="U13" s="11" t="s">
        <v>103</v>
      </c>
      <c r="V13" s="14" t="s">
        <v>92</v>
      </c>
      <c r="W13" s="11">
        <v>2</v>
      </c>
      <c r="X13" s="11">
        <v>75</v>
      </c>
      <c r="Y13" s="14" t="s">
        <v>88</v>
      </c>
      <c r="Z13" s="11">
        <v>1</v>
      </c>
      <c r="AA13" s="14">
        <v>75</v>
      </c>
    </row>
    <row r="14" spans="1:38" x14ac:dyDescent="0.2">
      <c r="A14" s="11">
        <v>20</v>
      </c>
      <c r="B14" s="31" t="s">
        <v>18</v>
      </c>
      <c r="C14" s="12"/>
      <c r="D14" s="11"/>
      <c r="E14" s="11">
        <v>81.5</v>
      </c>
      <c r="F14" s="11">
        <v>82.5</v>
      </c>
      <c r="G14" s="11">
        <v>81.67</v>
      </c>
      <c r="H14" s="53">
        <v>74</v>
      </c>
      <c r="I14" s="11"/>
      <c r="J14" s="32">
        <v>77.75</v>
      </c>
      <c r="K14" s="53">
        <v>78</v>
      </c>
      <c r="L14" s="8">
        <v>81.75</v>
      </c>
      <c r="M14" s="37">
        <v>76</v>
      </c>
      <c r="N14" s="37">
        <v>77</v>
      </c>
      <c r="O14" s="8"/>
      <c r="P14" s="8"/>
      <c r="Q14" s="37">
        <v>75</v>
      </c>
      <c r="R14" s="37">
        <v>77.33</v>
      </c>
      <c r="S14" s="8">
        <v>79</v>
      </c>
      <c r="T14" s="9">
        <f>(R14*3+M14*4+Q14*4+H14+J14*4+K14+N14*3)/A14</f>
        <v>76.499499999999998</v>
      </c>
      <c r="U14" s="11" t="s">
        <v>110</v>
      </c>
      <c r="V14" s="14" t="s">
        <v>92</v>
      </c>
      <c r="W14" s="11">
        <v>2</v>
      </c>
      <c r="X14" s="11">
        <v>75</v>
      </c>
      <c r="Y14" s="11" t="s">
        <v>88</v>
      </c>
      <c r="Z14" s="11">
        <v>1</v>
      </c>
      <c r="AA14" s="14">
        <v>75</v>
      </c>
    </row>
    <row r="15" spans="1:38" x14ac:dyDescent="0.2">
      <c r="A15" s="11">
        <v>19</v>
      </c>
      <c r="B15" s="31" t="s">
        <v>22</v>
      </c>
      <c r="C15" s="11"/>
      <c r="D15" s="11">
        <v>78.33</v>
      </c>
      <c r="E15" s="32">
        <v>76.25</v>
      </c>
      <c r="F15" s="34">
        <v>76</v>
      </c>
      <c r="G15" s="32">
        <v>77.67</v>
      </c>
      <c r="H15" s="53">
        <v>72</v>
      </c>
      <c r="I15" s="32">
        <v>77</v>
      </c>
      <c r="J15" s="11">
        <v>79.5</v>
      </c>
      <c r="K15" s="53">
        <v>76</v>
      </c>
      <c r="L15" s="8"/>
      <c r="M15" s="37">
        <v>77.67</v>
      </c>
      <c r="N15" s="8"/>
      <c r="O15" s="8">
        <v>77.67</v>
      </c>
      <c r="P15" s="8"/>
      <c r="Q15" s="8">
        <v>78.25</v>
      </c>
      <c r="R15" s="8">
        <v>79</v>
      </c>
      <c r="S15" s="8"/>
      <c r="T15" s="9">
        <f>(M15*3+E15*4+F15*4+G15*3+H15+I15*3+K15)/19</f>
        <v>76.527368421052628</v>
      </c>
      <c r="U15" s="11" t="s">
        <v>73</v>
      </c>
      <c r="V15" s="14" t="s">
        <v>92</v>
      </c>
      <c r="W15" s="11">
        <v>2</v>
      </c>
      <c r="X15" s="11">
        <v>75</v>
      </c>
      <c r="Y15" s="14" t="s">
        <v>88</v>
      </c>
      <c r="Z15" s="11">
        <v>1</v>
      </c>
      <c r="AA15" s="14">
        <v>75</v>
      </c>
    </row>
    <row r="16" spans="1:38" x14ac:dyDescent="0.2">
      <c r="A16" s="11">
        <v>19</v>
      </c>
      <c r="B16" s="31" t="s">
        <v>27</v>
      </c>
      <c r="C16" s="32">
        <v>78.67</v>
      </c>
      <c r="D16" s="11">
        <v>81.67</v>
      </c>
      <c r="E16" s="32">
        <v>76</v>
      </c>
      <c r="F16" s="11">
        <v>79.25</v>
      </c>
      <c r="G16" s="11"/>
      <c r="H16" s="11"/>
      <c r="I16" s="11">
        <v>82</v>
      </c>
      <c r="J16" s="32">
        <v>76.75</v>
      </c>
      <c r="K16" s="53">
        <v>74</v>
      </c>
      <c r="L16" s="8"/>
      <c r="M16" s="8">
        <v>80.25</v>
      </c>
      <c r="N16" s="37">
        <v>76</v>
      </c>
      <c r="O16" s="8"/>
      <c r="P16" s="37">
        <v>76.33</v>
      </c>
      <c r="Q16" s="8">
        <v>78.75</v>
      </c>
      <c r="R16" s="8"/>
      <c r="S16" s="52">
        <v>89</v>
      </c>
      <c r="T16" s="9">
        <f>(C16*3+N16*3+E16*4+P16*3+J16*4+K16+S16)/A16</f>
        <v>77.21052631578948</v>
      </c>
      <c r="U16" s="11" t="s">
        <v>150</v>
      </c>
      <c r="V16" s="14" t="s">
        <v>93</v>
      </c>
      <c r="W16" s="11">
        <v>2</v>
      </c>
      <c r="X16" s="11">
        <v>76</v>
      </c>
      <c r="Y16" s="14" t="s">
        <v>89</v>
      </c>
      <c r="Z16" s="11">
        <v>1</v>
      </c>
      <c r="AA16" s="14">
        <v>77</v>
      </c>
    </row>
    <row r="17" spans="1:27" x14ac:dyDescent="0.2">
      <c r="A17" s="11">
        <v>21</v>
      </c>
      <c r="B17" s="30" t="s">
        <v>29</v>
      </c>
      <c r="C17" s="11"/>
      <c r="D17" s="11">
        <v>80.33</v>
      </c>
      <c r="E17" s="32">
        <v>79</v>
      </c>
      <c r="F17" s="11"/>
      <c r="G17" s="11">
        <v>81</v>
      </c>
      <c r="H17" s="11"/>
      <c r="I17" s="11"/>
      <c r="J17" s="32">
        <v>77.25</v>
      </c>
      <c r="K17" s="53">
        <v>75</v>
      </c>
      <c r="L17" s="37">
        <v>78.75</v>
      </c>
      <c r="M17" s="8">
        <v>80.75</v>
      </c>
      <c r="N17" s="8"/>
      <c r="O17" s="8"/>
      <c r="P17" s="8"/>
      <c r="Q17" s="37">
        <v>79.5</v>
      </c>
      <c r="R17" s="37">
        <v>76.67</v>
      </c>
      <c r="S17" s="52">
        <v>71</v>
      </c>
      <c r="T17" s="9">
        <f>(R17*3+E17*4+Q17*4+J17*4+K17+L17*4+S17)/A17</f>
        <v>77.81</v>
      </c>
      <c r="U17" s="14" t="s">
        <v>76</v>
      </c>
      <c r="V17" s="14" t="s">
        <v>93</v>
      </c>
      <c r="W17" s="11">
        <v>2</v>
      </c>
      <c r="X17" s="11">
        <v>76</v>
      </c>
      <c r="Y17" s="14" t="s">
        <v>89</v>
      </c>
      <c r="Z17" s="11">
        <v>1</v>
      </c>
      <c r="AA17" s="14">
        <v>77</v>
      </c>
    </row>
    <row r="18" spans="1:27" x14ac:dyDescent="0.2">
      <c r="A18" s="11">
        <v>21</v>
      </c>
      <c r="B18" s="30" t="s">
        <v>28</v>
      </c>
      <c r="C18" s="11"/>
      <c r="D18" s="11"/>
      <c r="E18" s="32">
        <v>79</v>
      </c>
      <c r="F18" s="32">
        <v>79.25</v>
      </c>
      <c r="G18" s="11">
        <v>80.67</v>
      </c>
      <c r="H18" s="11">
        <v>83</v>
      </c>
      <c r="I18" s="11"/>
      <c r="J18" s="32">
        <v>77</v>
      </c>
      <c r="K18" s="53">
        <v>74</v>
      </c>
      <c r="L18" s="8">
        <v>84.5</v>
      </c>
      <c r="M18" s="8"/>
      <c r="N18" s="37">
        <v>76.33</v>
      </c>
      <c r="O18" s="8"/>
      <c r="P18" s="8"/>
      <c r="Q18" s="37">
        <v>80.5</v>
      </c>
      <c r="R18" s="8">
        <v>81.67</v>
      </c>
      <c r="S18" s="52">
        <v>74</v>
      </c>
      <c r="T18" s="9">
        <f>(E18*4+F18*4+Q18*4+S18+J18*4+K18+N18*3)/A18</f>
        <v>78.09476190476191</v>
      </c>
      <c r="U18" s="14" t="s">
        <v>76</v>
      </c>
      <c r="V18" s="14" t="s">
        <v>93</v>
      </c>
      <c r="W18" s="11">
        <v>2</v>
      </c>
      <c r="X18" s="11">
        <v>76</v>
      </c>
      <c r="Y18" s="14" t="s">
        <v>89</v>
      </c>
      <c r="Z18" s="11">
        <v>1</v>
      </c>
      <c r="AA18" s="14">
        <v>77</v>
      </c>
    </row>
    <row r="19" spans="1:27" x14ac:dyDescent="0.2">
      <c r="A19" s="11">
        <v>20</v>
      </c>
      <c r="B19" s="30" t="s">
        <v>20</v>
      </c>
      <c r="C19" s="12"/>
      <c r="D19" s="11"/>
      <c r="E19" s="11"/>
      <c r="F19" s="11"/>
      <c r="G19" s="32">
        <v>78.67</v>
      </c>
      <c r="H19" s="53">
        <v>84</v>
      </c>
      <c r="I19" s="11"/>
      <c r="J19" s="32">
        <v>76.25</v>
      </c>
      <c r="K19" s="53">
        <v>77</v>
      </c>
      <c r="L19" s="37">
        <v>78.75</v>
      </c>
      <c r="M19" s="8"/>
      <c r="N19" s="8"/>
      <c r="O19" s="8"/>
      <c r="P19" s="8"/>
      <c r="Q19" s="37">
        <v>80.5</v>
      </c>
      <c r="R19" s="37">
        <v>78</v>
      </c>
      <c r="S19" s="8">
        <v>87</v>
      </c>
      <c r="T19" s="9">
        <f>(G19*3+H19+J19*4+K19+L19*4+Q19*4+R19*3)/A19</f>
        <v>78.650499999999994</v>
      </c>
      <c r="U19" s="11" t="s">
        <v>117</v>
      </c>
      <c r="V19" s="11" t="s">
        <v>93</v>
      </c>
      <c r="W19" s="11">
        <v>2</v>
      </c>
      <c r="X19" s="14">
        <v>76</v>
      </c>
      <c r="Y19" s="11" t="s">
        <v>88</v>
      </c>
      <c r="Z19" s="11">
        <v>1</v>
      </c>
      <c r="AA19" s="14">
        <v>75</v>
      </c>
    </row>
    <row r="20" spans="1:27" x14ac:dyDescent="0.2">
      <c r="A20" s="11">
        <v>19</v>
      </c>
      <c r="B20" s="30" t="s">
        <v>13</v>
      </c>
      <c r="C20" s="12">
        <v>82.67</v>
      </c>
      <c r="D20" s="11">
        <v>80.67</v>
      </c>
      <c r="E20" s="11">
        <v>81.5</v>
      </c>
      <c r="F20" s="11"/>
      <c r="G20" s="32">
        <v>80</v>
      </c>
      <c r="H20" s="11"/>
      <c r="I20" s="11">
        <v>81.67</v>
      </c>
      <c r="J20" s="32">
        <v>78.25</v>
      </c>
      <c r="K20" s="53">
        <v>78</v>
      </c>
      <c r="L20" s="37">
        <v>78.75</v>
      </c>
      <c r="M20" s="8">
        <v>84</v>
      </c>
      <c r="N20" s="37">
        <v>78.33</v>
      </c>
      <c r="O20" s="37">
        <v>80.33</v>
      </c>
      <c r="P20" s="8"/>
      <c r="Q20" s="8">
        <v>81.25</v>
      </c>
      <c r="R20" s="8"/>
      <c r="S20" s="52">
        <v>76</v>
      </c>
      <c r="T20" s="9">
        <f>(O20*3+N20*3+G20*3+J20*4+K20+L20*4+S20)/A20</f>
        <v>78.841052631578947</v>
      </c>
      <c r="U20" s="11" t="s">
        <v>109</v>
      </c>
      <c r="V20" s="14" t="s">
        <v>92</v>
      </c>
      <c r="W20" s="11">
        <v>2</v>
      </c>
      <c r="X20" s="11">
        <v>75</v>
      </c>
      <c r="Y20" s="14" t="s">
        <v>88</v>
      </c>
      <c r="Z20" s="11">
        <v>1</v>
      </c>
      <c r="AA20" s="14">
        <v>75</v>
      </c>
    </row>
    <row r="21" spans="1:27" x14ac:dyDescent="0.2">
      <c r="A21" s="11">
        <v>21</v>
      </c>
      <c r="B21" s="31" t="s">
        <v>21</v>
      </c>
      <c r="C21" s="12"/>
      <c r="D21" s="11"/>
      <c r="E21" s="32">
        <v>79</v>
      </c>
      <c r="F21" s="14"/>
      <c r="G21" s="11"/>
      <c r="H21" s="53">
        <v>76</v>
      </c>
      <c r="I21" s="11"/>
      <c r="J21" s="32">
        <v>81</v>
      </c>
      <c r="K21" s="11">
        <v>78</v>
      </c>
      <c r="L21" s="8"/>
      <c r="M21" s="37">
        <v>80.5</v>
      </c>
      <c r="N21" s="8"/>
      <c r="O21" s="8"/>
      <c r="P21" s="37">
        <v>77.67</v>
      </c>
      <c r="Q21" s="37">
        <v>79.75</v>
      </c>
      <c r="R21" s="8"/>
      <c r="S21" s="52">
        <v>73</v>
      </c>
      <c r="T21" s="9">
        <f>(E21*4+H21+J21*4+S21+M21*4+P21*3+Q21*4)/A21</f>
        <v>79.190952380952382</v>
      </c>
      <c r="U21" s="11" t="s">
        <v>71</v>
      </c>
      <c r="V21" s="11" t="s">
        <v>92</v>
      </c>
      <c r="W21" s="11">
        <v>2</v>
      </c>
      <c r="X21" s="11">
        <v>75</v>
      </c>
      <c r="Y21" s="11" t="s">
        <v>88</v>
      </c>
      <c r="Z21" s="11">
        <v>1</v>
      </c>
      <c r="AA21" s="14">
        <v>75</v>
      </c>
    </row>
    <row r="22" spans="1:27" x14ac:dyDescent="0.2">
      <c r="A22" s="11">
        <v>19</v>
      </c>
      <c r="B22" s="30" t="s">
        <v>9</v>
      </c>
      <c r="C22" s="11"/>
      <c r="D22" s="11"/>
      <c r="E22" s="11">
        <v>82</v>
      </c>
      <c r="F22" s="11"/>
      <c r="G22" s="11">
        <v>83</v>
      </c>
      <c r="H22" s="53">
        <v>82</v>
      </c>
      <c r="I22" s="11"/>
      <c r="J22" s="32">
        <v>77.75</v>
      </c>
      <c r="K22" s="11">
        <v>94</v>
      </c>
      <c r="L22" s="8">
        <v>84</v>
      </c>
      <c r="M22" s="8">
        <v>81</v>
      </c>
      <c r="N22" s="37">
        <v>78</v>
      </c>
      <c r="O22" s="37">
        <v>80.33</v>
      </c>
      <c r="P22" s="37">
        <v>81</v>
      </c>
      <c r="Q22" s="37">
        <v>80.75</v>
      </c>
      <c r="R22" s="8"/>
      <c r="S22" s="52">
        <v>79</v>
      </c>
      <c r="T22" s="9">
        <f>(C22*3+D22*3+P22*3+F22*4+O22*3+H22+I22*3+J22*4+S22+N22*3+Q22*4)/A22</f>
        <v>79.631052631578953</v>
      </c>
      <c r="U22" s="11" t="s">
        <v>112</v>
      </c>
      <c r="V22" s="14" t="s">
        <v>92</v>
      </c>
      <c r="W22" s="11">
        <v>2</v>
      </c>
      <c r="X22" s="11">
        <v>75</v>
      </c>
      <c r="Y22" s="14" t="s">
        <v>88</v>
      </c>
      <c r="Z22" s="11">
        <v>1</v>
      </c>
      <c r="AA22" s="14">
        <v>75</v>
      </c>
    </row>
    <row r="23" spans="1:27" x14ac:dyDescent="0.2">
      <c r="A23" s="11">
        <v>20</v>
      </c>
      <c r="B23" s="31" t="s">
        <v>26</v>
      </c>
      <c r="C23" s="11"/>
      <c r="D23" s="11"/>
      <c r="E23" s="11"/>
      <c r="F23" s="11"/>
      <c r="G23" s="11"/>
      <c r="H23" s="53">
        <v>83</v>
      </c>
      <c r="I23" s="11"/>
      <c r="J23" s="32">
        <v>75.75</v>
      </c>
      <c r="K23" s="53">
        <v>75</v>
      </c>
      <c r="L23" s="37">
        <v>80.75</v>
      </c>
      <c r="M23" s="8">
        <v>81.75</v>
      </c>
      <c r="N23" s="8"/>
      <c r="O23" s="8"/>
      <c r="P23" s="37">
        <v>81</v>
      </c>
      <c r="Q23" s="37">
        <v>80.5</v>
      </c>
      <c r="R23" s="37">
        <v>81.33</v>
      </c>
      <c r="S23" s="8"/>
      <c r="T23" s="9">
        <f>(H23+J23*4+K23+L23*4+R23*3+P23*3+Q23*4)/A23</f>
        <v>79.649500000000003</v>
      </c>
      <c r="U23" s="11" t="s">
        <v>78</v>
      </c>
      <c r="V23" s="14" t="s">
        <v>93</v>
      </c>
      <c r="W23" s="11">
        <v>2</v>
      </c>
      <c r="X23" s="11">
        <v>76</v>
      </c>
      <c r="Y23" s="14" t="s">
        <v>88</v>
      </c>
      <c r="Z23" s="11">
        <v>1</v>
      </c>
      <c r="AA23" s="14">
        <v>75</v>
      </c>
    </row>
    <row r="24" spans="1:27" x14ac:dyDescent="0.2">
      <c r="A24" s="11">
        <v>18</v>
      </c>
      <c r="B24" s="30" t="s">
        <v>25</v>
      </c>
      <c r="C24" s="11"/>
      <c r="D24" s="11"/>
      <c r="E24" s="11"/>
      <c r="F24" s="11"/>
      <c r="G24" s="32">
        <v>74</v>
      </c>
      <c r="H24" s="53">
        <v>78</v>
      </c>
      <c r="I24" s="32">
        <v>80.33</v>
      </c>
      <c r="J24" s="32">
        <v>80</v>
      </c>
      <c r="K24" s="53">
        <v>83</v>
      </c>
      <c r="L24" s="8"/>
      <c r="M24" s="8">
        <v>87.5</v>
      </c>
      <c r="N24" s="37">
        <v>79</v>
      </c>
      <c r="O24" s="8"/>
      <c r="P24" s="8"/>
      <c r="Q24" s="37">
        <v>82</v>
      </c>
      <c r="R24" s="8"/>
      <c r="S24" s="8"/>
      <c r="T24" s="9">
        <f>(G24*2+H24+I24*3+J24*4+K24+Q24*4+N24*3)/A24</f>
        <v>79.721666666666664</v>
      </c>
      <c r="U24" s="11" t="s">
        <v>75</v>
      </c>
      <c r="V24" s="14" t="s">
        <v>93</v>
      </c>
      <c r="W24" s="11">
        <v>2</v>
      </c>
      <c r="X24" s="11">
        <v>76</v>
      </c>
      <c r="Y24" s="14" t="s">
        <v>89</v>
      </c>
      <c r="Z24" s="11">
        <v>1</v>
      </c>
      <c r="AA24" s="14">
        <v>77</v>
      </c>
    </row>
    <row r="25" spans="1:27" x14ac:dyDescent="0.2">
      <c r="A25" s="11">
        <v>17</v>
      </c>
      <c r="B25" s="30" t="s">
        <v>17</v>
      </c>
      <c r="C25" s="38">
        <v>77.67</v>
      </c>
      <c r="D25" s="32">
        <v>77.33</v>
      </c>
      <c r="E25" s="11"/>
      <c r="F25" s="32">
        <v>82.5</v>
      </c>
      <c r="G25" s="32">
        <v>79</v>
      </c>
      <c r="H25" s="53">
        <v>79</v>
      </c>
      <c r="I25" s="32">
        <v>81.67</v>
      </c>
      <c r="J25" s="11"/>
      <c r="K25" s="11"/>
      <c r="L25" s="8"/>
      <c r="M25" s="8"/>
      <c r="N25" s="8"/>
      <c r="O25" s="8"/>
      <c r="P25" s="8"/>
      <c r="Q25" s="8"/>
      <c r="R25" s="8"/>
      <c r="S25" s="8"/>
      <c r="T25" s="9">
        <f>(C25*3+D25*3+E25*4+F25*4+G25*3+H25+I25*3+J25*4+K25)/A25</f>
        <v>79.765294117647059</v>
      </c>
      <c r="U25" s="11" t="s">
        <v>108</v>
      </c>
      <c r="V25" s="14" t="s">
        <v>92</v>
      </c>
      <c r="W25" s="11">
        <v>2</v>
      </c>
      <c r="X25" s="11">
        <v>75</v>
      </c>
      <c r="Y25" s="14" t="s">
        <v>88</v>
      </c>
      <c r="Z25" s="11">
        <v>1</v>
      </c>
      <c r="AA25" s="14">
        <v>75</v>
      </c>
    </row>
    <row r="26" spans="1:27" x14ac:dyDescent="0.2">
      <c r="A26" s="11">
        <v>19</v>
      </c>
      <c r="B26" s="31" t="s">
        <v>16</v>
      </c>
      <c r="C26" s="12"/>
      <c r="D26" s="32">
        <v>84</v>
      </c>
      <c r="E26" s="11"/>
      <c r="F26" s="11"/>
      <c r="G26" s="11"/>
      <c r="H26" s="53">
        <v>79</v>
      </c>
      <c r="I26" s="11"/>
      <c r="J26" s="32">
        <v>80.5</v>
      </c>
      <c r="K26" s="53">
        <v>78</v>
      </c>
      <c r="L26" s="8"/>
      <c r="M26" s="8">
        <v>84</v>
      </c>
      <c r="N26" s="8">
        <v>84.33</v>
      </c>
      <c r="O26" s="37">
        <v>81.67</v>
      </c>
      <c r="P26" s="37">
        <v>80.33</v>
      </c>
      <c r="Q26" s="37">
        <v>79.5</v>
      </c>
      <c r="R26" s="8"/>
      <c r="S26" s="8"/>
      <c r="T26" s="9">
        <f>(O26*3+D26*3+E26*4+F26*4+G26*3+H26+I26*3+J26*4+K26+Q26*4+P26*3)/A26</f>
        <v>80.78947368421052</v>
      </c>
      <c r="U26" s="11" t="s">
        <v>111</v>
      </c>
      <c r="V26" s="14" t="s">
        <v>92</v>
      </c>
      <c r="W26" s="11">
        <v>2</v>
      </c>
      <c r="X26" s="11">
        <v>75</v>
      </c>
      <c r="Y26" s="14" t="s">
        <v>88</v>
      </c>
      <c r="Z26" s="11">
        <v>1</v>
      </c>
      <c r="AA26" s="14">
        <v>75</v>
      </c>
    </row>
    <row r="27" spans="1:27" x14ac:dyDescent="0.2">
      <c r="A27" s="11">
        <v>19</v>
      </c>
      <c r="B27" s="30" t="s">
        <v>24</v>
      </c>
      <c r="C27" s="11"/>
      <c r="D27" s="11"/>
      <c r="E27" s="11"/>
      <c r="F27" s="11"/>
      <c r="G27" s="11">
        <v>85</v>
      </c>
      <c r="H27" s="11">
        <v>83</v>
      </c>
      <c r="I27" s="11"/>
      <c r="J27" s="32">
        <v>80.75</v>
      </c>
      <c r="K27" s="53">
        <v>78</v>
      </c>
      <c r="L27" s="8"/>
      <c r="M27" s="8"/>
      <c r="N27" s="37">
        <v>78</v>
      </c>
      <c r="O27" s="37">
        <v>83.67</v>
      </c>
      <c r="P27" s="37">
        <v>82.67</v>
      </c>
      <c r="Q27" s="37">
        <v>81.25</v>
      </c>
      <c r="R27" s="8"/>
      <c r="S27" s="52">
        <v>80</v>
      </c>
      <c r="T27" s="9">
        <f>(C27*3+D27*3+E27*4+F27*4+Q27*4+S27+I27*3+J27*4+K27+N27*3+O27*3+P27*3)/A27</f>
        <v>81.001052631578943</v>
      </c>
      <c r="U27" s="11" t="s">
        <v>79</v>
      </c>
      <c r="V27" s="14" t="s">
        <v>93</v>
      </c>
      <c r="W27" s="11">
        <v>2</v>
      </c>
      <c r="X27" s="11">
        <v>76</v>
      </c>
      <c r="Y27" s="14" t="s">
        <v>88</v>
      </c>
      <c r="Z27" s="11">
        <v>1</v>
      </c>
      <c r="AA27" s="14">
        <v>75</v>
      </c>
    </row>
    <row r="28" spans="1:27" x14ac:dyDescent="0.2">
      <c r="A28" s="11">
        <v>5</v>
      </c>
      <c r="B28" s="27" t="s">
        <v>62</v>
      </c>
      <c r="C28" s="15"/>
      <c r="D28" s="11"/>
      <c r="E28" s="11"/>
      <c r="F28" s="11"/>
      <c r="G28" s="11"/>
      <c r="H28" s="53">
        <v>82</v>
      </c>
      <c r="I28" s="11"/>
      <c r="J28" s="11"/>
      <c r="K28" s="53">
        <v>81</v>
      </c>
      <c r="L28" s="8"/>
      <c r="M28" s="8"/>
      <c r="N28" s="8">
        <v>82.33</v>
      </c>
      <c r="O28" s="8"/>
      <c r="P28" s="8"/>
      <c r="Q28" s="8"/>
      <c r="R28" s="8"/>
      <c r="S28" s="8">
        <v>89</v>
      </c>
      <c r="T28" s="9">
        <f>(C28*3+D28*3+E28*4+F28*4+G28*3+H28+I28*3+J28*4+K28+N28*3)/A28</f>
        <v>81.998000000000005</v>
      </c>
      <c r="U28" s="11" t="s">
        <v>63</v>
      </c>
      <c r="V28" s="16" t="s">
        <v>94</v>
      </c>
      <c r="W28" s="11">
        <v>1</v>
      </c>
      <c r="X28" s="11" t="s">
        <v>91</v>
      </c>
      <c r="Y28" s="14" t="s">
        <v>89</v>
      </c>
      <c r="Z28" s="11">
        <v>1</v>
      </c>
      <c r="AA28" s="14">
        <v>77</v>
      </c>
    </row>
    <row r="29" spans="1:27" x14ac:dyDescent="0.2">
      <c r="A29" s="11">
        <v>19</v>
      </c>
      <c r="B29" s="30" t="s">
        <v>23</v>
      </c>
      <c r="C29" s="38">
        <v>86.33</v>
      </c>
      <c r="D29" s="32">
        <v>84.67</v>
      </c>
      <c r="E29" s="11"/>
      <c r="F29" s="11"/>
      <c r="G29" s="11">
        <v>88</v>
      </c>
      <c r="H29" s="53">
        <v>81</v>
      </c>
      <c r="I29" s="11"/>
      <c r="J29" s="11"/>
      <c r="K29" s="53">
        <v>76</v>
      </c>
      <c r="L29" s="8"/>
      <c r="M29" s="37">
        <v>85.25</v>
      </c>
      <c r="N29" s="37">
        <v>77.33</v>
      </c>
      <c r="O29" s="8"/>
      <c r="P29" s="8"/>
      <c r="Q29" s="37">
        <v>81.25</v>
      </c>
      <c r="R29" s="8"/>
      <c r="S29" s="8">
        <v>87</v>
      </c>
      <c r="T29" s="9">
        <f>(C29*3+D29*3+E29*4+F29*4+Q29*4+H29+I29*3+J29*4+K29+M29*4+N29*3)/A29</f>
        <v>82.525789473684213</v>
      </c>
      <c r="U29" s="11" t="s">
        <v>80</v>
      </c>
      <c r="V29" s="14" t="s">
        <v>93</v>
      </c>
      <c r="W29" s="11">
        <v>2</v>
      </c>
      <c r="X29" s="11">
        <v>76</v>
      </c>
      <c r="Y29" s="14" t="s">
        <v>88</v>
      </c>
      <c r="Z29" s="11">
        <v>1</v>
      </c>
      <c r="AA29" s="14">
        <v>75</v>
      </c>
    </row>
    <row r="30" spans="1:27" x14ac:dyDescent="0.2">
      <c r="A30" s="11">
        <v>20</v>
      </c>
      <c r="B30" s="31" t="s">
        <v>30</v>
      </c>
      <c r="C30" s="11"/>
      <c r="D30" s="32">
        <v>84</v>
      </c>
      <c r="E30" s="32">
        <v>82.25</v>
      </c>
      <c r="F30" s="11"/>
      <c r="G30" s="11"/>
      <c r="H30" s="53">
        <v>80</v>
      </c>
      <c r="I30" s="11"/>
      <c r="J30" s="32">
        <v>81.5</v>
      </c>
      <c r="K30" s="11">
        <v>82</v>
      </c>
      <c r="L30" s="8"/>
      <c r="M30" s="37">
        <v>85.25</v>
      </c>
      <c r="N30" s="8"/>
      <c r="O30" s="8"/>
      <c r="P30" s="37">
        <v>82</v>
      </c>
      <c r="Q30" s="8"/>
      <c r="R30" s="8"/>
      <c r="S30" s="52">
        <v>78</v>
      </c>
      <c r="T30" s="9">
        <f>(C30*3+D30*3+E30*4+F30*4+G30*3+H30+I30*3+J30*4+S30+M30*4+P30*3)/A30</f>
        <v>82.6</v>
      </c>
      <c r="U30" s="11" t="s">
        <v>77</v>
      </c>
      <c r="V30" s="14" t="s">
        <v>93</v>
      </c>
      <c r="W30" s="11">
        <v>2</v>
      </c>
      <c r="X30" s="11">
        <v>76</v>
      </c>
      <c r="Y30" s="14" t="s">
        <v>88</v>
      </c>
      <c r="Z30" s="11">
        <v>1</v>
      </c>
      <c r="AA30" s="14">
        <v>75</v>
      </c>
    </row>
    <row r="31" spans="1:27" x14ac:dyDescent="0.2">
      <c r="A31" s="11">
        <v>5</v>
      </c>
      <c r="B31" s="27" t="s">
        <v>132</v>
      </c>
      <c r="C31" s="11"/>
      <c r="D31" s="11"/>
      <c r="E31" s="11"/>
      <c r="F31" s="11"/>
      <c r="G31" s="11"/>
      <c r="H31" s="11"/>
      <c r="I31" s="11"/>
      <c r="J31" s="11"/>
      <c r="K31" s="53">
        <v>85</v>
      </c>
      <c r="L31" s="8"/>
      <c r="M31" s="8"/>
      <c r="N31" s="8">
        <v>82.33</v>
      </c>
      <c r="O31" s="8"/>
      <c r="P31" s="8"/>
      <c r="Q31" s="8"/>
      <c r="R31" s="8"/>
      <c r="S31" s="52">
        <v>86</v>
      </c>
      <c r="T31" s="9">
        <f>(K31+N31*3+S31)/A31</f>
        <v>83.597999999999999</v>
      </c>
      <c r="U31" s="11" t="s">
        <v>133</v>
      </c>
      <c r="V31" s="16" t="s">
        <v>94</v>
      </c>
      <c r="W31" s="11">
        <v>1</v>
      </c>
      <c r="X31" s="11" t="s">
        <v>91</v>
      </c>
      <c r="Y31" s="14" t="s">
        <v>89</v>
      </c>
      <c r="Z31" s="11">
        <v>1</v>
      </c>
      <c r="AA31" s="17">
        <v>77</v>
      </c>
    </row>
    <row r="32" spans="1:27" x14ac:dyDescent="0.2">
      <c r="A32" s="11">
        <v>17</v>
      </c>
      <c r="B32" s="30" t="s">
        <v>8</v>
      </c>
      <c r="C32" s="11"/>
      <c r="D32" s="11"/>
      <c r="E32" s="11"/>
      <c r="F32" s="11"/>
      <c r="G32" s="32">
        <v>87</v>
      </c>
      <c r="H32" s="53">
        <v>87</v>
      </c>
      <c r="I32" s="11"/>
      <c r="J32" s="32">
        <v>80.5</v>
      </c>
      <c r="K32" s="11"/>
      <c r="L32" s="8"/>
      <c r="M32" s="8"/>
      <c r="N32" s="37">
        <v>87.67</v>
      </c>
      <c r="O32" s="37">
        <v>82.67</v>
      </c>
      <c r="P32" s="37">
        <v>83.33</v>
      </c>
      <c r="Q32" s="8"/>
      <c r="R32" s="8"/>
      <c r="S32" s="8"/>
      <c r="T32" s="9">
        <f>(C32*3+D32*3+E32*4+F32*4+G32*3+H32+I32*3+J32*4+K32+N32*3+O32*3+P32*3)/A32</f>
        <v>84.177058823529407</v>
      </c>
      <c r="U32" s="11" t="s">
        <v>113</v>
      </c>
      <c r="V32" s="14" t="s">
        <v>92</v>
      </c>
      <c r="W32" s="11">
        <v>2</v>
      </c>
      <c r="X32" s="11">
        <v>75</v>
      </c>
      <c r="Y32" s="11" t="s">
        <v>88</v>
      </c>
      <c r="Z32" s="11">
        <v>1</v>
      </c>
      <c r="AA32" s="17">
        <v>75</v>
      </c>
    </row>
    <row r="33" spans="1:38" x14ac:dyDescent="0.2">
      <c r="A33" s="11">
        <v>10</v>
      </c>
      <c r="B33" s="28" t="s">
        <v>7</v>
      </c>
      <c r="C33" s="11"/>
      <c r="D33" s="11">
        <v>85.33</v>
      </c>
      <c r="E33" s="11"/>
      <c r="F33" s="11"/>
      <c r="G33" s="11">
        <v>88</v>
      </c>
      <c r="H33" s="53">
        <v>86</v>
      </c>
      <c r="I33" s="11"/>
      <c r="J33" s="11"/>
      <c r="K33" s="11"/>
      <c r="L33" s="8"/>
      <c r="M33" s="8"/>
      <c r="N33" s="8">
        <v>84.67</v>
      </c>
      <c r="O33" s="8"/>
      <c r="P33" s="8"/>
      <c r="Q33" s="8"/>
      <c r="R33" s="8"/>
      <c r="S33" s="8"/>
      <c r="T33" s="9">
        <f>(C33*3+D33*3+E33*4+F33*4+G33*3+H33+I33*3+J33*4+K33+N33*3)/A33</f>
        <v>86</v>
      </c>
      <c r="U33" s="11" t="s">
        <v>116</v>
      </c>
      <c r="V33" s="14" t="s">
        <v>92</v>
      </c>
      <c r="W33" s="11">
        <v>2</v>
      </c>
      <c r="X33" s="11">
        <v>75</v>
      </c>
      <c r="Y33" s="11" t="s">
        <v>88</v>
      </c>
      <c r="Z33" s="11">
        <v>1</v>
      </c>
      <c r="AA33" s="17">
        <v>75</v>
      </c>
    </row>
    <row r="34" spans="1:38" x14ac:dyDescent="0.2">
      <c r="A34" s="11">
        <v>19</v>
      </c>
      <c r="B34" s="30" t="s">
        <v>15</v>
      </c>
      <c r="C34" s="12"/>
      <c r="D34" s="11"/>
      <c r="E34" s="11"/>
      <c r="F34" s="11"/>
      <c r="G34" s="11"/>
      <c r="H34" s="53">
        <v>87</v>
      </c>
      <c r="I34" s="11"/>
      <c r="J34" s="32">
        <v>82.5</v>
      </c>
      <c r="K34" s="53">
        <v>87</v>
      </c>
      <c r="L34" s="8"/>
      <c r="M34" s="8"/>
      <c r="N34" s="37">
        <v>84.33</v>
      </c>
      <c r="O34" s="37">
        <v>90.67</v>
      </c>
      <c r="P34" s="37">
        <v>94.33</v>
      </c>
      <c r="Q34" s="37">
        <v>81</v>
      </c>
      <c r="R34" s="8"/>
      <c r="S34" s="8">
        <v>90</v>
      </c>
      <c r="T34" s="9">
        <f>(C34*3+D34*3+E34*4+F34*4+G34*3+H34+I34*3+J34*4+K34+N34*3+O34*3+P34*3+Q34*4)/A34</f>
        <v>86.104736842105268</v>
      </c>
      <c r="U34" s="11" t="s">
        <v>115</v>
      </c>
      <c r="V34" s="14" t="s">
        <v>93</v>
      </c>
      <c r="W34" s="11">
        <v>2</v>
      </c>
      <c r="X34" s="14">
        <v>76</v>
      </c>
      <c r="Y34" s="14" t="s">
        <v>88</v>
      </c>
      <c r="Z34" s="11">
        <v>1</v>
      </c>
      <c r="AA34" s="14">
        <v>75</v>
      </c>
    </row>
    <row r="35" spans="1:38" x14ac:dyDescent="0.2">
      <c r="A35" s="11">
        <v>2</v>
      </c>
      <c r="B35" s="27" t="s">
        <v>58</v>
      </c>
      <c r="C35" s="15"/>
      <c r="D35" s="11"/>
      <c r="E35" s="11"/>
      <c r="F35" s="11"/>
      <c r="G35" s="11"/>
      <c r="H35" s="53">
        <v>90</v>
      </c>
      <c r="I35" s="11"/>
      <c r="J35" s="11"/>
      <c r="K35" s="53">
        <v>83</v>
      </c>
      <c r="L35" s="8"/>
      <c r="M35" s="8"/>
      <c r="N35" s="8"/>
      <c r="O35" s="8"/>
      <c r="P35" s="8"/>
      <c r="Q35" s="8"/>
      <c r="R35" s="8"/>
      <c r="S35" s="8">
        <v>95</v>
      </c>
      <c r="T35" s="9">
        <f>(C35*3+D35*3+E35*4+F35*4+G35*3+H35+I35*3+J35*4+K35)/A35</f>
        <v>86.5</v>
      </c>
      <c r="U35" s="11" t="s">
        <v>61</v>
      </c>
      <c r="V35" s="16" t="s">
        <v>94</v>
      </c>
      <c r="W35" s="11">
        <v>1</v>
      </c>
      <c r="X35" s="11" t="s">
        <v>91</v>
      </c>
      <c r="Y35" s="16" t="s">
        <v>90</v>
      </c>
      <c r="Z35" s="11">
        <v>1</v>
      </c>
      <c r="AA35" s="11" t="s">
        <v>91</v>
      </c>
    </row>
    <row r="36" spans="1:38" x14ac:dyDescent="0.2">
      <c r="A36" s="11">
        <v>5</v>
      </c>
      <c r="B36" s="27" t="s">
        <v>59</v>
      </c>
      <c r="C36" s="15"/>
      <c r="D36" s="11"/>
      <c r="E36" s="11"/>
      <c r="F36" s="11"/>
      <c r="G36" s="11"/>
      <c r="H36" s="53">
        <v>86</v>
      </c>
      <c r="I36" s="11"/>
      <c r="J36" s="11"/>
      <c r="K36" s="53">
        <v>87</v>
      </c>
      <c r="L36" s="8"/>
      <c r="M36" s="8"/>
      <c r="N36" s="8">
        <v>87.33</v>
      </c>
      <c r="O36" s="8"/>
      <c r="P36" s="8"/>
      <c r="Q36" s="8"/>
      <c r="R36" s="8"/>
      <c r="S36" s="8">
        <v>90</v>
      </c>
      <c r="T36" s="9">
        <f>(C36*3+D36*3+E36*4+F36*4+G36*3+H36+I36*3+J36*4+K36+N36*3)/A36</f>
        <v>86.998000000000005</v>
      </c>
      <c r="U36" s="11" t="s">
        <v>60</v>
      </c>
      <c r="V36" s="16" t="s">
        <v>94</v>
      </c>
      <c r="W36" s="11">
        <v>1</v>
      </c>
      <c r="X36" s="11" t="s">
        <v>91</v>
      </c>
      <c r="Y36" s="16" t="s">
        <v>90</v>
      </c>
      <c r="Z36" s="11">
        <v>1</v>
      </c>
      <c r="AA36" s="18" t="s">
        <v>91</v>
      </c>
    </row>
    <row r="37" spans="1:38" x14ac:dyDescent="0.2">
      <c r="A37" s="11">
        <v>5</v>
      </c>
      <c r="B37" s="27" t="s">
        <v>64</v>
      </c>
      <c r="C37" s="15"/>
      <c r="D37" s="11"/>
      <c r="E37" s="11"/>
      <c r="F37" s="11"/>
      <c r="G37" s="11"/>
      <c r="H37" s="53">
        <v>92</v>
      </c>
      <c r="I37" s="11"/>
      <c r="J37" s="11"/>
      <c r="K37" s="11"/>
      <c r="L37" s="8"/>
      <c r="M37" s="8"/>
      <c r="N37" s="8">
        <v>87.33</v>
      </c>
      <c r="O37" s="8"/>
      <c r="P37" s="8"/>
      <c r="Q37" s="8"/>
      <c r="R37" s="8"/>
      <c r="S37" s="52">
        <v>88</v>
      </c>
      <c r="T37" s="9">
        <f>(C37*3+D37*3+E37*4+F37*4+G37*3+H37+I37*3+J37*4+K37+N37*3+S37)/A37</f>
        <v>88.397999999999996</v>
      </c>
      <c r="U37" s="11" t="s">
        <v>65</v>
      </c>
      <c r="V37" s="16" t="s">
        <v>94</v>
      </c>
      <c r="W37" s="11">
        <v>1</v>
      </c>
      <c r="X37" s="11" t="s">
        <v>91</v>
      </c>
      <c r="Y37" s="14" t="s">
        <v>89</v>
      </c>
      <c r="Z37" s="11">
        <v>1</v>
      </c>
      <c r="AA37" s="14">
        <v>77</v>
      </c>
    </row>
    <row r="38" spans="1:38" x14ac:dyDescent="0.2">
      <c r="A38" s="11">
        <v>3</v>
      </c>
      <c r="B38" s="27" t="s">
        <v>66</v>
      </c>
      <c r="C38" s="15"/>
      <c r="D38" s="11"/>
      <c r="E38" s="11"/>
      <c r="F38" s="11"/>
      <c r="G38" s="11"/>
      <c r="H38" s="11">
        <v>94</v>
      </c>
      <c r="I38" s="11"/>
      <c r="J38" s="11"/>
      <c r="K38" s="53">
        <v>93</v>
      </c>
      <c r="L38" s="11"/>
      <c r="M38" s="8"/>
      <c r="N38" s="8"/>
      <c r="O38" s="8"/>
      <c r="P38" s="8"/>
      <c r="Q38" s="8"/>
      <c r="R38" s="8"/>
      <c r="S38" s="52">
        <v>90</v>
      </c>
      <c r="T38" s="9">
        <f>(C38*3+D38*3+E38*4+F38*4+G38*3+H38+I38*3+J38*4+K38+S38)/A38</f>
        <v>92.333333333333329</v>
      </c>
      <c r="U38" s="11" t="s">
        <v>67</v>
      </c>
      <c r="V38" s="16" t="s">
        <v>94</v>
      </c>
      <c r="W38" s="11">
        <v>1</v>
      </c>
      <c r="X38" s="11" t="s">
        <v>91</v>
      </c>
      <c r="Y38" s="14" t="s">
        <v>89</v>
      </c>
      <c r="Z38" s="11">
        <v>1</v>
      </c>
      <c r="AA38" s="17">
        <v>77</v>
      </c>
    </row>
    <row r="39" spans="1:38" x14ac:dyDescent="0.2">
      <c r="A39" s="11">
        <v>4</v>
      </c>
      <c r="B39" s="27" t="s">
        <v>134</v>
      </c>
      <c r="C39" s="11"/>
      <c r="D39" s="11"/>
      <c r="E39" s="11"/>
      <c r="F39" s="11"/>
      <c r="G39" s="11"/>
      <c r="H39" s="11"/>
      <c r="I39" s="11"/>
      <c r="J39" s="11"/>
      <c r="K39" s="53">
        <v>90</v>
      </c>
      <c r="L39" s="11"/>
      <c r="M39" s="8"/>
      <c r="N39" s="8">
        <v>94</v>
      </c>
      <c r="O39" s="8"/>
      <c r="P39" s="8"/>
      <c r="Q39" s="8"/>
      <c r="R39" s="8"/>
      <c r="S39" s="8">
        <v>86</v>
      </c>
      <c r="T39" s="9">
        <f>(K39+N39*3)/A39</f>
        <v>93</v>
      </c>
      <c r="U39" s="11" t="s">
        <v>135</v>
      </c>
      <c r="V39" s="16" t="s">
        <v>94</v>
      </c>
      <c r="W39" s="11">
        <v>1</v>
      </c>
      <c r="X39" s="11" t="s">
        <v>91</v>
      </c>
      <c r="Y39" s="14" t="s">
        <v>89</v>
      </c>
      <c r="Z39" s="11">
        <v>1</v>
      </c>
      <c r="AA39" s="14">
        <v>77</v>
      </c>
    </row>
    <row r="40" spans="1:38" x14ac:dyDescent="0.2">
      <c r="A40" s="11">
        <v>5</v>
      </c>
      <c r="B40" s="27" t="s">
        <v>136</v>
      </c>
      <c r="C40" s="11"/>
      <c r="D40" s="11"/>
      <c r="E40" s="11"/>
      <c r="F40" s="11"/>
      <c r="G40" s="11"/>
      <c r="H40" s="11"/>
      <c r="I40" s="11"/>
      <c r="J40" s="11"/>
      <c r="K40" s="53">
        <v>92</v>
      </c>
      <c r="L40" s="11"/>
      <c r="M40" s="8"/>
      <c r="N40" s="8">
        <v>94.67</v>
      </c>
      <c r="O40" s="8"/>
      <c r="P40" s="8"/>
      <c r="Q40" s="8"/>
      <c r="R40" s="8"/>
      <c r="S40" s="52">
        <v>90</v>
      </c>
      <c r="T40" s="9">
        <f>(K40+N40*3+S40)/A40</f>
        <v>93.201999999999998</v>
      </c>
      <c r="U40" s="11" t="s">
        <v>139</v>
      </c>
      <c r="V40" s="16" t="s">
        <v>94</v>
      </c>
      <c r="W40" s="11">
        <v>1</v>
      </c>
      <c r="X40" s="11" t="s">
        <v>91</v>
      </c>
      <c r="Y40" s="16" t="s">
        <v>90</v>
      </c>
      <c r="Z40" s="11">
        <v>1</v>
      </c>
      <c r="AA40" s="18" t="s">
        <v>91</v>
      </c>
    </row>
    <row r="41" spans="1:38" x14ac:dyDescent="0.2">
      <c r="A41" s="11">
        <v>5</v>
      </c>
      <c r="B41" s="27" t="s">
        <v>130</v>
      </c>
      <c r="C41" s="11"/>
      <c r="D41" s="11"/>
      <c r="E41" s="11"/>
      <c r="F41" s="11"/>
      <c r="G41" s="11"/>
      <c r="H41" s="11"/>
      <c r="I41" s="11"/>
      <c r="J41" s="11"/>
      <c r="K41" s="53">
        <v>90</v>
      </c>
      <c r="L41" s="11"/>
      <c r="M41" s="8"/>
      <c r="N41" s="8">
        <v>99</v>
      </c>
      <c r="O41" s="8"/>
      <c r="P41" s="8"/>
      <c r="Q41" s="8"/>
      <c r="R41" s="8"/>
      <c r="S41" s="52">
        <v>95</v>
      </c>
      <c r="T41" s="9">
        <f>(K41+N41*3+S41)/A41</f>
        <v>96.4</v>
      </c>
      <c r="U41" s="11" t="s">
        <v>131</v>
      </c>
      <c r="V41" s="16" t="s">
        <v>94</v>
      </c>
      <c r="W41" s="11">
        <v>1</v>
      </c>
      <c r="X41" s="11" t="s">
        <v>91</v>
      </c>
      <c r="Y41" s="14" t="s">
        <v>89</v>
      </c>
      <c r="Z41" s="11">
        <v>1</v>
      </c>
      <c r="AA41" s="14">
        <v>77</v>
      </c>
    </row>
    <row r="42" spans="1:38" x14ac:dyDescent="0.2">
      <c r="A42" s="11">
        <v>5</v>
      </c>
      <c r="B42" s="27" t="s">
        <v>137</v>
      </c>
      <c r="C42" s="11"/>
      <c r="D42" s="11"/>
      <c r="E42" s="11"/>
      <c r="F42" s="11"/>
      <c r="G42" s="11"/>
      <c r="H42" s="11"/>
      <c r="I42" s="11"/>
      <c r="J42" s="11"/>
      <c r="K42" s="53">
        <v>87</v>
      </c>
      <c r="L42" s="11"/>
      <c r="M42" s="8"/>
      <c r="N42" s="8">
        <v>105</v>
      </c>
      <c r="O42" s="8"/>
      <c r="P42" s="8"/>
      <c r="Q42" s="8"/>
      <c r="R42" s="8"/>
      <c r="S42" s="52">
        <v>97</v>
      </c>
      <c r="T42" s="9">
        <f>(K42+N42*3+S42)/A42</f>
        <v>99.8</v>
      </c>
      <c r="U42" s="11" t="s">
        <v>138</v>
      </c>
      <c r="V42" s="16" t="s">
        <v>94</v>
      </c>
      <c r="W42" s="11">
        <v>1</v>
      </c>
      <c r="X42" s="11" t="s">
        <v>91</v>
      </c>
      <c r="Y42" s="16" t="s">
        <v>90</v>
      </c>
      <c r="Z42" s="11">
        <v>1</v>
      </c>
      <c r="AA42" s="11" t="s">
        <v>91</v>
      </c>
    </row>
    <row r="43" spans="1:38" x14ac:dyDescent="0.2">
      <c r="A43" s="19"/>
      <c r="B43" s="41"/>
      <c r="C43" s="41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3"/>
      <c r="W43" s="44"/>
      <c r="X43" s="45"/>
      <c r="Y43" s="45"/>
      <c r="Z43" s="45"/>
      <c r="AA43" s="45"/>
      <c r="AB43" s="45"/>
      <c r="AC43" s="45"/>
      <c r="AD43" s="45"/>
      <c r="AE43" s="45"/>
      <c r="AF43" s="45"/>
      <c r="AG43" s="45"/>
    </row>
    <row r="44" spans="1:38" x14ac:dyDescent="0.2">
      <c r="A44" s="23"/>
      <c r="B44" s="1" t="s">
        <v>105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6"/>
      <c r="W44" s="44"/>
      <c r="X44" s="45"/>
      <c r="Y44" s="45"/>
      <c r="Z44" s="45"/>
      <c r="AA44" s="45"/>
      <c r="AB44" s="45"/>
      <c r="AC44" s="45"/>
      <c r="AD44" s="45"/>
      <c r="AE44" s="45"/>
      <c r="AF44" s="45"/>
      <c r="AG44" s="45"/>
    </row>
    <row r="45" spans="1:38" x14ac:dyDescent="0.2">
      <c r="A45" s="24"/>
      <c r="B45" s="1" t="s">
        <v>129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6"/>
      <c r="W45" s="44"/>
      <c r="X45" s="45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8" s="3" customFormat="1" x14ac:dyDescent="0.2">
      <c r="A46" s="25"/>
      <c r="B46" s="1" t="s">
        <v>106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6"/>
      <c r="W46" s="44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2"/>
      <c r="AI46" s="2"/>
      <c r="AJ46" s="2"/>
      <c r="AK46" s="2"/>
      <c r="AL46" s="2"/>
    </row>
    <row r="47" spans="1:38" s="3" customFormat="1" x14ac:dyDescent="0.2">
      <c r="A47" s="35"/>
      <c r="B47" s="1" t="s">
        <v>107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6"/>
      <c r="W47" s="44"/>
      <c r="X47" s="45"/>
      <c r="Y47" s="45"/>
      <c r="Z47" s="45"/>
      <c r="AA47" s="45"/>
      <c r="AB47" s="45"/>
      <c r="AC47" s="45"/>
      <c r="AD47" s="45"/>
      <c r="AE47" s="45"/>
      <c r="AF47" s="45"/>
      <c r="AG47" s="2"/>
      <c r="AH47" s="2"/>
      <c r="AI47" s="2"/>
      <c r="AJ47" s="2"/>
      <c r="AK47" s="2"/>
      <c r="AL47" s="2"/>
    </row>
    <row r="48" spans="1:38" s="3" customFormat="1" x14ac:dyDescent="0.2">
      <c r="A48" s="54"/>
      <c r="B48" s="1" t="s">
        <v>147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6"/>
      <c r="W48" s="44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2"/>
      <c r="AL48" s="2"/>
    </row>
    <row r="49" spans="2:38" s="3" customFormat="1" x14ac:dyDescent="0.2">
      <c r="B49" s="2"/>
      <c r="V49" s="20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</sheetData>
  <sortState ref="A7:AA42">
    <sortCondition ref="T7:T42"/>
  </sortState>
  <mergeCells count="26">
    <mergeCell ref="M4:M6"/>
    <mergeCell ref="I4:I6"/>
    <mergeCell ref="G4:G6"/>
    <mergeCell ref="V4:X5"/>
    <mergeCell ref="A3:T3"/>
    <mergeCell ref="A4:A6"/>
    <mergeCell ref="P4:P6"/>
    <mergeCell ref="Q4:Q6"/>
    <mergeCell ref="R4:R6"/>
    <mergeCell ref="S4:S6"/>
    <mergeCell ref="B4:B6"/>
    <mergeCell ref="C4:C6"/>
    <mergeCell ref="D4:D6"/>
    <mergeCell ref="N4:N6"/>
    <mergeCell ref="O4:O6"/>
    <mergeCell ref="E4:E6"/>
    <mergeCell ref="H4:H6"/>
    <mergeCell ref="F4:F6"/>
    <mergeCell ref="L4:L6"/>
    <mergeCell ref="J4:J6"/>
    <mergeCell ref="K4:K6"/>
    <mergeCell ref="AB4:AC5"/>
    <mergeCell ref="Y4:AA5"/>
    <mergeCell ref="U4:U6"/>
    <mergeCell ref="T4:T6"/>
    <mergeCell ref="W3:Z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Damas</vt:lpstr>
      <vt:lpstr>Varones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Paz Echeverria</cp:lastModifiedBy>
  <cp:lastPrinted>2017-12-28T14:06:26Z</cp:lastPrinted>
  <dcterms:created xsi:type="dcterms:W3CDTF">2017-12-07T20:31:30Z</dcterms:created>
  <dcterms:modified xsi:type="dcterms:W3CDTF">2018-04-18T14:26:58Z</dcterms:modified>
</cp:coreProperties>
</file>